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" windowWidth="19320" windowHeight="10920" tabRatio="934" activeTab="1"/>
  </bookViews>
  <sheets>
    <sheet name="заголовоч часть (2)" sheetId="1" r:id="rId1"/>
    <sheet name="таб2" sheetId="2" r:id="rId2"/>
    <sheet name="таб2_1" sheetId="3" r:id="rId3"/>
    <sheet name="таб2_4" sheetId="4" r:id="rId4"/>
    <sheet name="таб.3" sheetId="5" r:id="rId5"/>
    <sheet name="таб.5" sheetId="6" r:id="rId6"/>
    <sheet name="111 (2)" sheetId="7" state="hidden" r:id="rId7"/>
    <sheet name="111 (3)" sheetId="8" state="hidden" r:id="rId8"/>
    <sheet name="224" sheetId="9" state="hidden" r:id="rId9"/>
    <sheet name="2019г" sheetId="10" r:id="rId10"/>
    <sheet name="2020г" sheetId="11" r:id="rId11"/>
    <sheet name="Лист1" sheetId="12" r:id="rId12"/>
    <sheet name="Лист2" sheetId="13" r:id="rId13"/>
  </sheets>
  <externalReferences>
    <externalReference r:id="rId16"/>
  </externalReferences>
  <definedNames>
    <definedName name="_xlnm._FilterDatabase" localSheetId="5" hidden="1">'таб.5'!$A$6:$D$6</definedName>
    <definedName name="sub_10082" localSheetId="1">'таб2'!$A$2</definedName>
    <definedName name="sub_10082" localSheetId="2">'таб2_1'!$A$2</definedName>
    <definedName name="sub_1008201" localSheetId="1">'таб2'!$A$4</definedName>
    <definedName name="sub_1008201" localSheetId="2">'таб2_1'!$A$4</definedName>
    <definedName name="sub_100821" localSheetId="1">'таб2'!$B$21</definedName>
    <definedName name="sub_100821" localSheetId="2">'таб2_1'!$B$21</definedName>
    <definedName name="sub_100822" localSheetId="1">'таб2'!$B$24</definedName>
    <definedName name="sub_100822" localSheetId="2">'таб2_1'!$B$24</definedName>
    <definedName name="sub_100823" localSheetId="1">'таб2'!$B$28</definedName>
    <definedName name="sub_100823" localSheetId="2">'таб2_1'!$B$27</definedName>
    <definedName name="sub_100824" localSheetId="1">'таб2'!$B$29</definedName>
    <definedName name="sub_100824" localSheetId="2">'таб2_1'!$B$28</definedName>
    <definedName name="sub_100825" localSheetId="1">'таб2'!$B$30</definedName>
    <definedName name="sub_100825" localSheetId="2">'таб2_1'!$B$29</definedName>
    <definedName name="sub_100826" localSheetId="1">'таб2'!$B$31</definedName>
    <definedName name="sub_100826" localSheetId="2">'таб2_1'!$B$30</definedName>
    <definedName name="sub_100827" localSheetId="1">'таб2'!$B$32</definedName>
    <definedName name="sub_100827" localSheetId="2">'таб2_1'!$B$31</definedName>
    <definedName name="sub_100828" localSheetId="1">'таб2'!$B$33</definedName>
    <definedName name="sub_100828" localSheetId="2">'таб2_1'!$B$32</definedName>
    <definedName name="sub_100829" localSheetId="1">'таб2'!$B$38</definedName>
    <definedName name="sub_100829" localSheetId="2">'таб2_1'!$B$37</definedName>
    <definedName name="sub_10083" localSheetId="3">'таб2_4'!$N$1</definedName>
    <definedName name="sub_100831" localSheetId="3">'таб2_4'!$D$10</definedName>
    <definedName name="sub_100832" localSheetId="3">'таб2_4'!#REF!</definedName>
    <definedName name="sub_100833" localSheetId="3">'таб2_4'!$D$14</definedName>
    <definedName name="sub_100834" localSheetId="3">'таб2_4'!$A$9</definedName>
    <definedName name="sub_10084" localSheetId="4">'таб.3'!$C$1</definedName>
    <definedName name="sub_100841" localSheetId="4">'таб.3'!$A$13</definedName>
    <definedName name="sub_100842" localSheetId="4">'таб.3'!$B$14</definedName>
    <definedName name="sub_100843" localSheetId="4">'таб.3'!$B$15</definedName>
    <definedName name="sub_100844" localSheetId="4">'таб.3'!$B$17</definedName>
    <definedName name="sub_10085" localSheetId="4">'таб.3'!$C$20</definedName>
    <definedName name="sub_100851" localSheetId="4">'таб.3'!$A$30</definedName>
    <definedName name="sub_100852" localSheetId="4">'таб.3'!$A$26</definedName>
    <definedName name="sub_100853" localSheetId="4">'таб.3'!#REF!</definedName>
    <definedName name="sub_108210" localSheetId="1">'таб2'!$B$39</definedName>
    <definedName name="sub_108210" localSheetId="2">'таб2_1'!$B$38</definedName>
    <definedName name="sub_108211" localSheetId="1">'таб2'!$A$40</definedName>
    <definedName name="sub_108211" localSheetId="2">'таб2_1'!$A$39</definedName>
    <definedName name="sub_108212" localSheetId="1">'таб2'!$A$57</definedName>
    <definedName name="sub_108212" localSheetId="2">'таб2_1'!$A$45</definedName>
    <definedName name="sub_108213" localSheetId="1">'таб2'!$A$88</definedName>
    <definedName name="sub_108213" localSheetId="2">'таб2_1'!$A$55</definedName>
    <definedName name="sub_108214" localSheetId="1">'таб2'!$A$94</definedName>
    <definedName name="sub_108214" localSheetId="2">'таб2_1'!$A$61</definedName>
    <definedName name="sub_108216" localSheetId="1">'таб2'!$A$100</definedName>
    <definedName name="sub_108216" localSheetId="2">'таб2_1'!$A$67</definedName>
    <definedName name="sub_108217" localSheetId="1">'таб2'!$A$113</definedName>
    <definedName name="sub_108217" localSheetId="2">'таб2_1'!$A$80</definedName>
    <definedName name="sub_108218" localSheetId="1">'таб2'!$A$114</definedName>
    <definedName name="sub_108218" localSheetId="2">'таб2_1'!$A$81</definedName>
    <definedName name="sub_108220" localSheetId="1">'таб2'!$A$117</definedName>
    <definedName name="sub_108220" localSheetId="2">'таб2_1'!$A$84</definedName>
    <definedName name="sub_108221" localSheetId="1">'таб2'!$A$118</definedName>
    <definedName name="sub_108221" localSheetId="2">'таб2_1'!$A$85</definedName>
    <definedName name="sub_108224" localSheetId="1">'таб2'!$A$121</definedName>
    <definedName name="sub_108224" localSheetId="2">'таб2_1'!$A$88</definedName>
    <definedName name="_xlnm.Print_Titles" localSheetId="9">'2019г'!$11:$11</definedName>
    <definedName name="_xlnm.Print_Titles" localSheetId="10">'2020г'!$11:$11</definedName>
    <definedName name="_xlnm.Print_Titles" localSheetId="5">'таб.5'!$6:$6</definedName>
    <definedName name="_xlnm.Print_Titles" localSheetId="1">'таб2'!$7:$10</definedName>
    <definedName name="_xlnm.Print_Titles" localSheetId="2">'таб2_1'!$19:$19</definedName>
    <definedName name="_xlnm.Print_Titles" localSheetId="3">'таб2_4'!$9:$9</definedName>
    <definedName name="_xlnm.Print_Area" localSheetId="0">'заголовоч часть (2)'!$A$1:$H$31</definedName>
    <definedName name="_xlnm.Print_Area" localSheetId="4">'таб.3'!$A$1:$C$15</definedName>
    <definedName name="_xlnm.Print_Area" localSheetId="3">'таб2_4'!$A$1:$N$60</definedName>
  </definedNames>
  <calcPr fullCalcOnLoad="1"/>
</workbook>
</file>

<file path=xl/comments12.xml><?xml version="1.0" encoding="utf-8"?>
<comments xmlns="http://schemas.openxmlformats.org/spreadsheetml/2006/main">
  <authors>
    <author>pol13.1</author>
  </authors>
  <commentList>
    <comment ref="L15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221 110600</t>
        </r>
      </text>
    </comment>
    <comment ref="L17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223</t>
        </r>
      </text>
    </comment>
    <comment ref="L18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224</t>
        </r>
      </text>
    </comment>
    <comment ref="L20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225 110712</t>
        </r>
      </text>
    </comment>
    <comment ref="L22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225 110711
</t>
        </r>
      </text>
    </comment>
    <comment ref="L23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225 110719</t>
        </r>
      </text>
    </comment>
    <comment ref="L24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225 111020</t>
        </r>
      </text>
    </comment>
    <comment ref="L27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225 110522</t>
        </r>
      </text>
    </comment>
    <comment ref="L31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225 124 00000 111040</t>
        </r>
      </text>
    </comment>
    <comment ref="L32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226 110510</t>
        </r>
      </text>
    </comment>
    <comment ref="L33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226 149 0000 111040</t>
        </r>
      </text>
    </comment>
    <comment ref="L36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226 1140000 111040</t>
        </r>
      </text>
    </comment>
    <comment ref="L38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226 1520000 111040</t>
        </r>
      </text>
    </comment>
    <comment ref="L39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226 9990000 111040</t>
        </r>
      </text>
    </comment>
    <comment ref="L44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226 9990000 111040</t>
        </r>
      </text>
    </comment>
    <comment ref="L45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226 9990000 111040
</t>
        </r>
      </text>
    </comment>
    <comment ref="L46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310
</t>
        </r>
      </text>
    </comment>
    <comment ref="L47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340 110310</t>
        </r>
      </text>
    </comment>
    <comment ref="M47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340 110310</t>
        </r>
      </text>
    </comment>
    <comment ref="L48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340 110350
</t>
        </r>
      </text>
    </comment>
    <comment ref="M48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340 110350
</t>
        </r>
      </text>
    </comment>
    <comment ref="L51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340 10340</t>
        </r>
      </text>
    </comment>
  </commentList>
</comments>
</file>

<file path=xl/comments4.xml><?xml version="1.0" encoding="utf-8"?>
<comments xmlns="http://schemas.openxmlformats.org/spreadsheetml/2006/main">
  <authors>
    <author>pol13.1</author>
  </authors>
  <commentList>
    <comment ref="L15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221 110600</t>
        </r>
      </text>
    </comment>
    <comment ref="L17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223</t>
        </r>
      </text>
    </comment>
    <comment ref="L18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224</t>
        </r>
      </text>
    </comment>
    <comment ref="L20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225 110712</t>
        </r>
      </text>
    </comment>
    <comment ref="L22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225 110711
</t>
        </r>
      </text>
    </comment>
    <comment ref="L23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225 110719</t>
        </r>
      </text>
    </comment>
    <comment ref="L24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225 111020</t>
        </r>
      </text>
    </comment>
    <comment ref="L27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225 110522</t>
        </r>
      </text>
    </comment>
    <comment ref="L31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225 124 00000 111040</t>
        </r>
      </text>
    </comment>
    <comment ref="L32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226 110510</t>
        </r>
      </text>
    </comment>
    <comment ref="L33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226 149 0000 111040</t>
        </r>
      </text>
    </comment>
    <comment ref="L36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226 1140000 111040</t>
        </r>
      </text>
    </comment>
    <comment ref="L38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226 1520000 111040</t>
        </r>
      </text>
    </comment>
    <comment ref="L39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226 9990000 111040</t>
        </r>
      </text>
    </comment>
    <comment ref="L44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226 9990000 111040</t>
        </r>
      </text>
    </comment>
    <comment ref="L45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226 9990000 111040
</t>
        </r>
      </text>
    </comment>
    <comment ref="L46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310
</t>
        </r>
      </text>
    </comment>
    <comment ref="L47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340 110310</t>
        </r>
      </text>
    </comment>
    <comment ref="M47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340 110310</t>
        </r>
      </text>
    </comment>
    <comment ref="L48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340 110350
</t>
        </r>
      </text>
    </comment>
    <comment ref="M48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340 110350
</t>
        </r>
      </text>
    </comment>
    <comment ref="L51" authorId="0">
      <text>
        <r>
          <rPr>
            <b/>
            <sz val="9"/>
            <rFont val="Tahoma"/>
            <family val="2"/>
          </rPr>
          <t>pol13.1:</t>
        </r>
        <r>
          <rPr>
            <sz val="9"/>
            <rFont val="Tahoma"/>
            <family val="2"/>
          </rPr>
          <t xml:space="preserve">
340 10340</t>
        </r>
      </text>
    </comment>
  </commentList>
</comments>
</file>

<file path=xl/sharedStrings.xml><?xml version="1.0" encoding="utf-8"?>
<sst xmlns="http://schemas.openxmlformats.org/spreadsheetml/2006/main" count="1036" uniqueCount="312">
  <si>
    <t>Глава по БК</t>
  </si>
  <si>
    <t>по ОКЕИ</t>
  </si>
  <si>
    <t>по ОКВ</t>
  </si>
  <si>
    <t>Адрес фактического местонахождения</t>
  </si>
  <si>
    <t>Наименование органа, осуществляющего функции и полномочия учредителя</t>
  </si>
  <si>
    <t xml:space="preserve">Реквизиты учреждения </t>
  </si>
  <si>
    <t>ПРИЛОЖЕНИЕ   № 1</t>
  </si>
  <si>
    <t>министерству  здравоохранения  Краснодарского  края</t>
  </si>
  <si>
    <t xml:space="preserve">деятельности  государственного  учреждения,  подведомственного  </t>
  </si>
  <si>
    <t>ПЛАН</t>
  </si>
  <si>
    <t xml:space="preserve"> </t>
  </si>
  <si>
    <t>деятельности государственного</t>
  </si>
  <si>
    <t>учреждения, подведомственного</t>
  </si>
  <si>
    <t>министерству здравоохранения</t>
  </si>
  <si>
    <t>Краснодарского края</t>
  </si>
  <si>
    <t>Наименование показателя</t>
  </si>
  <si>
    <t xml:space="preserve">        к  Порядку составления   плана  финансово-хозяйственной</t>
  </si>
  <si>
    <t>М.П.</t>
  </si>
  <si>
    <t xml:space="preserve">            КПП</t>
  </si>
  <si>
    <t xml:space="preserve">                                                              УТВЕРЖДАЮ</t>
  </si>
  <si>
    <t>(подпись)</t>
  </si>
  <si>
    <t xml:space="preserve">              (ФИО)</t>
  </si>
  <si>
    <t xml:space="preserve">к  Порядку составления  </t>
  </si>
  <si>
    <t>плана финансово-хозяйственной</t>
  </si>
  <si>
    <t>из них:</t>
  </si>
  <si>
    <t>в том числе:</t>
  </si>
  <si>
    <t>Код строки</t>
  </si>
  <si>
    <t>всего</t>
  </si>
  <si>
    <t>из них гранты</t>
  </si>
  <si>
    <t>Остаток средств на начало года</t>
  </si>
  <si>
    <t>X</t>
  </si>
  <si>
    <t>Выплаты по расходам, всего:</t>
  </si>
  <si>
    <t>расходы на закупку товаров, работ, услуг, всего</t>
  </si>
  <si>
    <t>Поступление финансовых активов, всего:</t>
  </si>
  <si>
    <t>Выбытие финансовых активов, всего</t>
  </si>
  <si>
    <t>Остаток средств на конец года</t>
  </si>
  <si>
    <t>Код по бюджетной классификации Российской Федерации</t>
  </si>
  <si>
    <t>Субсидии, предоставляемые в соответствии с абзацем вторым пункта 1 статьи 78.1 Бюджетного кодекса Российской Федерации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</si>
  <si>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</si>
  <si>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</si>
  <si>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 xml:space="preserve">в том числе: </t>
  </si>
  <si>
    <t>Всего</t>
  </si>
  <si>
    <t>всего на закупки</t>
  </si>
  <si>
    <t>на закупку товаров работ, услуг по году начала закупки:</t>
  </si>
  <si>
    <t>Год начала закупки</t>
  </si>
  <si>
    <t>в соответствии с Федеральным законом от 5 апреля 2013 г. N 44-ФЗ "О контрактной системе в сфере закупок товаров, работ, услуг дляобеспечения государственных и муниципальных нужд</t>
  </si>
  <si>
    <t>в соответствии с Федеральным законом от 18 июля 2011 г.N 223-ФЗ "О закупках товаров,работ, услуг отдельными видамиюридических лиц"</t>
  </si>
  <si>
    <t>Сумма выплат по расходам на закупку товаров, работ и услуг, руб (с точностью до двух знаков после запятой - 0,00)</t>
  </si>
  <si>
    <t>на 20___г. очередной финансовый год</t>
  </si>
  <si>
    <t>на 20___г.     1-ый год планового периода</t>
  </si>
  <si>
    <t>на 20___г.     2-ой год планового периода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</si>
  <si>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</si>
  <si>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</si>
  <si>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</si>
  <si>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Проверка</t>
  </si>
  <si>
    <t>Таблица 3</t>
  </si>
  <si>
    <t>Справочная информация</t>
  </si>
  <si>
    <t>Таблица 5</t>
  </si>
  <si>
    <t>Обоснование  и расчеты по вносимым изменениям</t>
  </si>
  <si>
    <t>Поступления: всего</t>
  </si>
  <si>
    <t>Выплаты всего:</t>
  </si>
  <si>
    <t>Сумма изменений (+/-), (руб, с точностью до двух знаков после запятой - 0,00)</t>
  </si>
  <si>
    <t xml:space="preserve">Всего (по всем источникам финансового обеспечения) </t>
  </si>
  <si>
    <t xml:space="preserve">Руководитель учреждения                                               </t>
  </si>
  <si>
    <t xml:space="preserve">Руководитель финансово-экономической службы            </t>
  </si>
  <si>
    <t xml:space="preserve">Главный бухгалтер                                                                   </t>
  </si>
  <si>
    <t>(расшифровка подписи)</t>
  </si>
  <si>
    <t>тел.</t>
  </si>
  <si>
    <t xml:space="preserve">Субсидии на финансовое обеспечение выполнения государственного задания  </t>
  </si>
  <si>
    <t>Сведения о вносимых изменениях № ______ по состоянию на «__»_______________________20__ год *</t>
  </si>
  <si>
    <t>________________</t>
  </si>
  <si>
    <t>_________________</t>
  </si>
  <si>
    <t xml:space="preserve">* Примечание: при оформлении  таблицы необходимо применить "Фильтр" по графе 3  "Не пустые строки" </t>
  </si>
  <si>
    <t xml:space="preserve">Таблица 2.4 </t>
  </si>
  <si>
    <t xml:space="preserve">                                                                           (Должность лица, утверждающего документ)</t>
  </si>
  <si>
    <t xml:space="preserve">Наименование  учреждения </t>
  </si>
  <si>
    <t>Код по ОКПО</t>
  </si>
  <si>
    <t>Единица измерения: руб. (с точностью до двух знаков после запятой - 0,00)</t>
  </si>
  <si>
    <t>x</t>
  </si>
  <si>
    <t>Итого:</t>
  </si>
  <si>
    <t>№ п/п</t>
  </si>
  <si>
    <t>Приложение № 4</t>
  </si>
  <si>
    <t>в том числе по объектам:</t>
  </si>
  <si>
    <t>Аренда движимого имущества</t>
  </si>
  <si>
    <t>Аренда недвижимого имущества</t>
  </si>
  <si>
    <t>Стоимость с учетом НДС, руб.</t>
  </si>
  <si>
    <t>Ставка арендной платы</t>
  </si>
  <si>
    <t>Количество</t>
  </si>
  <si>
    <t>Расчет (обоснование) расходов на оплату аренды имущества</t>
  </si>
  <si>
    <t>Таблица 2</t>
  </si>
  <si>
    <t>Руководитель финансово-экономической службы</t>
  </si>
  <si>
    <t>Главный бухгалтер</t>
  </si>
  <si>
    <t>Таблица 8</t>
  </si>
  <si>
    <t>наименование источника финансового обеспечения</t>
  </si>
  <si>
    <t>Медицинский инструментарий</t>
  </si>
  <si>
    <t>Мягкий инвентарь</t>
  </si>
  <si>
    <t>Должность, группа должностей</t>
  </si>
  <si>
    <t>Установленная штатная численность, единиц</t>
  </si>
  <si>
    <t>Фонд оплаты труда  по тарификации на 1 месяц, тыс.руб.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</si>
  <si>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</si>
  <si>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</si>
  <si>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</si>
  <si>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Прочий персонал (служащие и рабочие)</t>
  </si>
  <si>
    <t>Среднеме-сячная з/плата на 1 штатную должность, руб.</t>
  </si>
  <si>
    <t xml:space="preserve"> *  на оплату лиц, замещающих уходящих в отпуск  работников, за работу в ночное время, за работу в выходные и праздничные дни и т.д.</t>
  </si>
  <si>
    <t>Увеличение ФОТ, тыс. руб.  **)</t>
  </si>
  <si>
    <t xml:space="preserve">Дополнительные выплаты, тыс. руб. *) </t>
  </si>
  <si>
    <t>Фонд оплаты труда в год (без начислений), тыс. руб.</t>
  </si>
  <si>
    <t>10 = гр.4 х12+ гр.8+гр.9</t>
  </si>
  <si>
    <t xml:space="preserve">                в том числе: </t>
  </si>
  <si>
    <t>Расчеты (обоснования) расходов на оплату труда (для образовательных организаций)</t>
  </si>
  <si>
    <t>Расчеты (обоснования) расходов на оплату труда (для фармацевтических организаций)</t>
  </si>
  <si>
    <t>Таблица 1.2</t>
  </si>
  <si>
    <t>Таблица 1.3</t>
  </si>
  <si>
    <t>Остаток средств на начало планируемого финансового года:</t>
  </si>
  <si>
    <t>Остаток средств на конец планируемого финансового года:</t>
  </si>
  <si>
    <t>Услуги связи</t>
  </si>
  <si>
    <t>Транспортные услуги</t>
  </si>
  <si>
    <t>Коммунальные услуги</t>
  </si>
  <si>
    <t>Увеличение стоимости основных средств</t>
  </si>
  <si>
    <t>(наименование учреждения)</t>
  </si>
  <si>
    <t>__________________</t>
  </si>
  <si>
    <t>( расшифровка подписи)</t>
  </si>
  <si>
    <t>"___"____________________20__г.</t>
  </si>
  <si>
    <t xml:space="preserve">      (подпись)</t>
  </si>
  <si>
    <t>_____________</t>
  </si>
  <si>
    <t xml:space="preserve">    (расшифровка подписи)</t>
  </si>
  <si>
    <t>__________________________</t>
  </si>
  <si>
    <t>________________________</t>
  </si>
  <si>
    <t>КОДЫ</t>
  </si>
  <si>
    <t>Форма по ОКУД</t>
  </si>
  <si>
    <t>Даты изменений</t>
  </si>
  <si>
    <t>Дата</t>
  </si>
  <si>
    <t>по Реестру</t>
  </si>
  <si>
    <t>ФИНАНСОВО_ХОЗЯЙСТВЕННОЙ ДЕЯТЕЛЬНОСТИ</t>
  </si>
  <si>
    <t>по ОКПО</t>
  </si>
  <si>
    <t>по ОКТМО</t>
  </si>
  <si>
    <t>Количество педагогических часов на год</t>
  </si>
  <si>
    <t>3.1</t>
  </si>
  <si>
    <t>1</t>
  </si>
  <si>
    <t>Руководитель учреждения, заместители руководителя</t>
  </si>
  <si>
    <t>2</t>
  </si>
  <si>
    <t>Заместитель руководителя по экономическим вопросам, главный бухгалтер</t>
  </si>
  <si>
    <t>3</t>
  </si>
  <si>
    <t>Руководители структурных подразделений (зав. отделением, зав. отделом)</t>
  </si>
  <si>
    <t>4</t>
  </si>
  <si>
    <t>Педагогические работники</t>
  </si>
  <si>
    <t>5</t>
  </si>
  <si>
    <t>Преподаватели (списочного состава)</t>
  </si>
  <si>
    <t>6</t>
  </si>
  <si>
    <t>Преподаватели (внешние совместители)</t>
  </si>
  <si>
    <t>7</t>
  </si>
  <si>
    <t>Учебно-вспомогательный и обслуживающий персонал</t>
  </si>
  <si>
    <t xml:space="preserve"> ** в соответствии с Указами Президента РФ №597; на выплату стимулирующего характера за напряженные условия труда и качество работы</t>
  </si>
  <si>
    <t>Руководители структурных подразделений (начальники отделов, заведующие складом)</t>
  </si>
  <si>
    <t>Директор, заместители директора, главный бухгалтер</t>
  </si>
  <si>
    <t>Вывоз мусора</t>
  </si>
  <si>
    <t>Дезинфекция, дезинсекция, дератизация, газация</t>
  </si>
  <si>
    <t>Праченые услуги</t>
  </si>
  <si>
    <t>Техническое обслуживание медицинской техники</t>
  </si>
  <si>
    <t>Ремонт медицинской техники</t>
  </si>
  <si>
    <t>Обслуживание и ремонт системы вентиляции</t>
  </si>
  <si>
    <t>Техническое обслуживание ОПС и КТС</t>
  </si>
  <si>
    <t>Ремонт оргтехники</t>
  </si>
  <si>
    <t>Охранные услуги</t>
  </si>
  <si>
    <t>Лабораторные исследования</t>
  </si>
  <si>
    <t>Техническое обслуживание контрольно-кассового терминала</t>
  </si>
  <si>
    <t>Профессиональное образование работников</t>
  </si>
  <si>
    <t>Прочие материалы</t>
  </si>
  <si>
    <t>Лекарственные препараты, перевязочный материал</t>
  </si>
  <si>
    <t>Должностное лицо,ответственное за формирование плана закупок</t>
  </si>
  <si>
    <t>муниципальное  бюджетное учреждение здравоохранения Городская поликлиника №13  "Калининская"</t>
  </si>
  <si>
    <t>350087, г.Краснодар, ул. Им. Силантьева Ю.В., дом 76/1</t>
  </si>
  <si>
    <t>03701000</t>
  </si>
  <si>
    <t>тел.(861)2287074</t>
  </si>
  <si>
    <t>Показатели</t>
  </si>
  <si>
    <t>по поступлениям и выплатам по учреждения (подразделения)</t>
  </si>
  <si>
    <t>МБУЗ Городская поликлиника № 13 "Калининская"</t>
  </si>
  <si>
    <t>Объем финансового обеспечения, руб. (с точностью до двух знаков после запятой - 0,00)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</si>
  <si>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</si>
  <si>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</si>
  <si>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</si>
  <si>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</si>
  <si>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</si>
  <si>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Поступления от доходов,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</si>
  <si>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</si>
  <si>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</si>
  <si>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</si>
  <si>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</si>
  <si>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</si>
  <si>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</si>
  <si>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</si>
  <si>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 том числе на: выплаты персоналу всего:</t>
  </si>
  <si>
    <t>из них: оплата труда</t>
  </si>
  <si>
    <t>ежемесячные компенсационные выплаты работникам находящимся в отпуске по уходу за ребенком</t>
  </si>
  <si>
    <t>начисления на выплаты по оплате труда</t>
  </si>
  <si>
    <t>социальные и иные выплаты населению, всего</t>
  </si>
  <si>
    <t>из них:частичная компенсация по оплате жилого помещения и коммунальных услуг специалистам работающим и проживающим в сельской местности</t>
  </si>
  <si>
    <t>уплату налогов, сборов и иных платежей, всего</t>
  </si>
  <si>
    <t>в т.ч налог на имущество,транспортного налога</t>
  </si>
  <si>
    <t>оплата пшлины,сборов</t>
  </si>
  <si>
    <t>оплата экологии,штрафов,пеней</t>
  </si>
  <si>
    <t>прочие расходы (кроме расходов на закупку товаров, работ, услуг)</t>
  </si>
  <si>
    <t>вт.ч.услуги связи</t>
  </si>
  <si>
    <t>транспортные услуги</t>
  </si>
  <si>
    <t>коммунальные услуги</t>
  </si>
  <si>
    <t>арендная плата за пользованием имуществом</t>
  </si>
  <si>
    <t>работы и услуги по содержанию имущества</t>
  </si>
  <si>
    <t>прочие работы и услуги</t>
  </si>
  <si>
    <t>увеличение стоимости нематериальных активов</t>
  </si>
  <si>
    <t>увеличение стоимости материальных запасов</t>
  </si>
  <si>
    <t>увеличение остатков средств</t>
  </si>
  <si>
    <t>прочие поступления</t>
  </si>
  <si>
    <t>Из них:</t>
  </si>
  <si>
    <t>уменьшение остатков средств</t>
  </si>
  <si>
    <t>прочие выбытия</t>
  </si>
  <si>
    <t>Заместитель главного врача по экономическим вопросам</t>
  </si>
  <si>
    <t>Исполнитель:</t>
  </si>
  <si>
    <t>Таблица 2.1</t>
  </si>
  <si>
    <t>выплат по расходам на закупку товаров, работ, услуг</t>
  </si>
  <si>
    <t>Сумма выплат по расходам на закупку товаров, работ и услуг, руб.</t>
  </si>
  <si>
    <t>(с точностью до двух знаков после запятой - 0,00)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</si>
  <si>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</si>
  <si>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</si>
  <si>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</si>
  <si>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</si>
  <si>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</si>
  <si>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</si>
  <si>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</si>
  <si>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</si>
  <si>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Оплата услуг вневедомственной, пожарной охраны, всего</t>
  </si>
  <si>
    <t>Ремонт автотранспорта</t>
  </si>
  <si>
    <t>ТО автотранспорта</t>
  </si>
  <si>
    <t>Содержание  имущества (опресовка)</t>
  </si>
  <si>
    <t>Подписка</t>
  </si>
  <si>
    <t>Лицензирование</t>
  </si>
  <si>
    <t>Изготовление бланков</t>
  </si>
  <si>
    <t>Оплата информационно-вычислительных услуг</t>
  </si>
  <si>
    <t>Утилизация наркотических средств</t>
  </si>
  <si>
    <t>Услуги по хранению вакцины</t>
  </si>
  <si>
    <t>Арендная плата за пользование имуществом</t>
  </si>
  <si>
    <t>Арендная плата за пользование имуществом (аренда транспорта)</t>
  </si>
  <si>
    <t>Горюче-смазочные материалы</t>
  </si>
  <si>
    <t>Прочие расходные материалы мед.нахначения</t>
  </si>
  <si>
    <t>Услуги медицинские</t>
  </si>
  <si>
    <t>Оплата услуг на страхование гражданской ответственности владельцев транспортных средств</t>
  </si>
  <si>
    <t xml:space="preserve">    ИНН 2311039124  КПП 231101001         </t>
  </si>
  <si>
    <t>Управление здравоохранения администрации муниципального образования город Краснодар</t>
  </si>
  <si>
    <t xml:space="preserve">       (подпись)</t>
  </si>
  <si>
    <t xml:space="preserve">   (расшифровка подписи)</t>
  </si>
  <si>
    <t>Г.И. Иванов</t>
  </si>
  <si>
    <t>тел.(861)2253334</t>
  </si>
  <si>
    <t>"___"________________20__г.</t>
  </si>
  <si>
    <t>на 2019 год</t>
  </si>
  <si>
    <t xml:space="preserve"> организация повышения квалификации работников муниципальных бюджетных учреждений здравоохранения (на софинансирование)</t>
  </si>
  <si>
    <t>Утилизация ртутных ламп</t>
  </si>
  <si>
    <t>И.о. Главного врача МБУЗ ГП №13 "Калининская"</t>
  </si>
  <si>
    <t>010</t>
  </si>
  <si>
    <t>020</t>
  </si>
  <si>
    <t>Обьем средств поступившиз во временное распоряжение, всего:</t>
  </si>
  <si>
    <t>М.Ю. Расулов</t>
  </si>
  <si>
    <t>А.С. Шарапова</t>
  </si>
  <si>
    <t>Исполнитель: А.С.Шарапова</t>
  </si>
  <si>
    <t>тел.2287074</t>
  </si>
  <si>
    <t>от "01"января 2018    г.</t>
  </si>
  <si>
    <t>на 01 января 2018 года</t>
  </si>
  <si>
    <t>средства обязательного медицинского страхования ОМС</t>
  </si>
  <si>
    <t>на 2018г. очередной финансовый год</t>
  </si>
  <si>
    <t>КЭСР</t>
  </si>
  <si>
    <t>СубКЭСР</t>
  </si>
  <si>
    <t>111040/999</t>
  </si>
  <si>
    <t>149000/111040</t>
  </si>
  <si>
    <t>1480000/111040</t>
  </si>
  <si>
    <t>1140000/111040</t>
  </si>
  <si>
    <t>9990000/111040</t>
  </si>
  <si>
    <t>1520000/111040</t>
  </si>
  <si>
    <t>на 01 января  2018 г.</t>
  </si>
  <si>
    <t>Показатели выплат по расходам на закупку товаров, работ, услуг учреждения  на 01 января 2018 г.</t>
  </si>
  <si>
    <t>11.01.17</t>
  </si>
  <si>
    <t>13.03.10</t>
  </si>
  <si>
    <t>ежемесячные компенсационные выплаты работникам Спец молоко</t>
  </si>
  <si>
    <t>коммунальные услуги отопление</t>
  </si>
  <si>
    <t>коммунальные услуги водоснабжение</t>
  </si>
  <si>
    <t>работы и услуги по содержанию имущества :</t>
  </si>
  <si>
    <t>прочие работы и услуги :</t>
  </si>
  <si>
    <t>на 2020 год</t>
  </si>
  <si>
    <t xml:space="preserve">в том числе </t>
  </si>
  <si>
    <t>всего ПЛАТНЫЕ</t>
  </si>
  <si>
    <t>всего РОДОВЫЕ</t>
  </si>
  <si>
    <t>095.01.00</t>
  </si>
  <si>
    <t>оплата пошлины,сборов</t>
  </si>
  <si>
    <t>096.000</t>
  </si>
  <si>
    <t>126.000/183000</t>
  </si>
  <si>
    <t>Капитальный ремонт</t>
  </si>
  <si>
    <t xml:space="preserve">коммунальные услуги </t>
  </si>
  <si>
    <t xml:space="preserve">субсидии, предоставляемые в соответствии с абзацем вторым пункта 1 статьи 78.1 Бюджетного кодекса РФ </t>
  </si>
  <si>
    <t xml:space="preserve">всего </t>
  </si>
  <si>
    <t xml:space="preserve">субсидия на финансовое обеспечение выполнения муниципального задания </t>
  </si>
  <si>
    <t>НА  2018 ГОД И ПЛАНОВЫЙ ПЕРИОД  2019 И 2020 ГОДЫ</t>
  </si>
  <si>
    <t>на 2018 г., очередной финансовый год</t>
  </si>
  <si>
    <t>на 2019 г., 1-й год планового периода</t>
  </si>
  <si>
    <t>2020 г., 2-й год планового периода</t>
  </si>
  <si>
    <t>на 2020 г., 2-й год планового периода</t>
  </si>
  <si>
    <t>«09» января 2018г.</t>
  </si>
  <si>
    <t>на 2019г.     1-ый год планового периода</t>
  </si>
  <si>
    <t>на 2020г.     2-ой год планового периода</t>
  </si>
  <si>
    <t>до 100 тыс</t>
  </si>
  <si>
    <t xml:space="preserve">общий  </t>
  </si>
  <si>
    <t>внебюджет</t>
  </si>
  <si>
    <t>материальные запасы</t>
  </si>
  <si>
    <t>работы и услуги по содержанию имуществ</t>
  </si>
  <si>
    <t>Прочие работы и услуги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</si>
</sst>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0.000000000"/>
    <numFmt numFmtId="180" formatCode="00\.00\.00"/>
    <numFmt numFmtId="181" formatCode="000\.00\.00"/>
    <numFmt numFmtId="182" formatCode="#,##0.00;[Red]\-#,##0.00;0.00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18"/>
      <name val="Comic Sans MS"/>
      <family val="4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1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i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63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22"/>
      <color indexed="8"/>
      <name val="Times New Roman"/>
      <family val="1"/>
    </font>
    <font>
      <sz val="14"/>
      <color indexed="9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rgb="FF26282F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b/>
      <sz val="14"/>
      <color rgb="FFFF0000"/>
      <name val="Times New Roman"/>
      <family val="1"/>
    </font>
    <font>
      <sz val="2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0"/>
      <name val="Times New Roman"/>
      <family val="1"/>
    </font>
    <font>
      <sz val="12"/>
      <color rgb="FF000000"/>
      <name val="Times New Roman"/>
      <family val="1"/>
    </font>
    <font>
      <u val="single"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rgb="FF26282F"/>
      <name val="Times New Roman"/>
      <family val="1"/>
    </font>
    <font>
      <b/>
      <sz val="14"/>
      <color rgb="FF000000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000000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0" fillId="20" borderId="0">
      <alignment horizontal="left"/>
      <protection/>
    </xf>
    <xf numFmtId="0" fontId="11" fillId="20" borderId="0">
      <alignment horizontal="left" vertical="top"/>
      <protection/>
    </xf>
    <xf numFmtId="0" fontId="11" fillId="20" borderId="0">
      <alignment horizontal="left" vertical="center"/>
      <protection/>
    </xf>
    <xf numFmtId="0" fontId="12" fillId="20" borderId="0">
      <alignment horizontal="center" vertical="center"/>
      <protection/>
    </xf>
    <xf numFmtId="0" fontId="13" fillId="20" borderId="0">
      <alignment horizontal="center"/>
      <protection/>
    </xf>
    <xf numFmtId="0" fontId="11" fillId="20" borderId="0">
      <alignment horizontal="left" vertical="top"/>
      <protection/>
    </xf>
    <xf numFmtId="0" fontId="12" fillId="20" borderId="0">
      <alignment horizontal="center"/>
      <protection/>
    </xf>
    <xf numFmtId="0" fontId="14" fillId="20" borderId="0">
      <alignment horizontal="right"/>
      <protection/>
    </xf>
    <xf numFmtId="0" fontId="11" fillId="20" borderId="0">
      <alignment horizontal="left"/>
      <protection/>
    </xf>
    <xf numFmtId="0" fontId="12" fillId="20" borderId="0">
      <alignment horizontal="center" vertical="top"/>
      <protection/>
    </xf>
    <xf numFmtId="0" fontId="15" fillId="20" borderId="0">
      <alignment horizontal="center" vertical="center"/>
      <protection/>
    </xf>
    <xf numFmtId="0" fontId="16" fillId="20" borderId="0">
      <alignment horizontal="left" vertical="center"/>
      <protection/>
    </xf>
    <xf numFmtId="0" fontId="14" fillId="20" borderId="0">
      <alignment horizontal="right" vertical="top"/>
      <protection/>
    </xf>
    <xf numFmtId="0" fontId="16" fillId="20" borderId="0">
      <alignment horizontal="left"/>
      <protection/>
    </xf>
    <xf numFmtId="0" fontId="12" fillId="20" borderId="0">
      <alignment horizontal="center" vertical="center"/>
      <protection/>
    </xf>
    <xf numFmtId="0" fontId="11" fillId="20" borderId="0">
      <alignment horizontal="left" vertical="center"/>
      <protection/>
    </xf>
    <xf numFmtId="0" fontId="12" fillId="20" borderId="0">
      <alignment horizontal="center" vertical="top"/>
      <protection/>
    </xf>
    <xf numFmtId="0" fontId="17" fillId="20" borderId="0">
      <alignment horizontal="left" vertical="top"/>
      <protection/>
    </xf>
    <xf numFmtId="0" fontId="11" fillId="20" borderId="0">
      <alignment horizontal="left" vertical="top"/>
      <protection/>
    </xf>
    <xf numFmtId="0" fontId="14" fillId="20" borderId="0">
      <alignment horizontal="left" vertical="top"/>
      <protection/>
    </xf>
    <xf numFmtId="0" fontId="18" fillId="21" borderId="0">
      <alignment horizontal="left" vertical="top"/>
      <protection/>
    </xf>
    <xf numFmtId="0" fontId="14" fillId="20" borderId="0">
      <alignment horizontal="center" vertical="top"/>
      <protection/>
    </xf>
    <xf numFmtId="0" fontId="11" fillId="22" borderId="0">
      <alignment horizontal="left" vertical="top"/>
      <protection/>
    </xf>
    <xf numFmtId="0" fontId="17" fillId="20" borderId="0">
      <alignment horizontal="center"/>
      <protection/>
    </xf>
    <xf numFmtId="0" fontId="14" fillId="20" borderId="0">
      <alignment horizontal="center"/>
      <protection/>
    </xf>
    <xf numFmtId="0" fontId="19" fillId="20" borderId="0">
      <alignment horizontal="left" vertical="top"/>
      <protection/>
    </xf>
    <xf numFmtId="0" fontId="20" fillId="20" borderId="0">
      <alignment horizontal="center"/>
      <protection/>
    </xf>
    <xf numFmtId="0" fontId="21" fillId="20" borderId="0">
      <alignment horizontal="right" vertical="center"/>
      <protection/>
    </xf>
    <xf numFmtId="0" fontId="22" fillId="20" borderId="0">
      <alignment horizontal="center" vertical="center"/>
      <protection/>
    </xf>
    <xf numFmtId="0" fontId="21" fillId="20" borderId="0">
      <alignment horizontal="left" vertical="top"/>
      <protection/>
    </xf>
    <xf numFmtId="0" fontId="14" fillId="22" borderId="0">
      <alignment horizontal="center" vertical="center"/>
      <protection/>
    </xf>
    <xf numFmtId="0" fontId="11" fillId="22" borderId="0">
      <alignment horizontal="center" vertical="center"/>
      <protection/>
    </xf>
    <xf numFmtId="0" fontId="14" fillId="20" borderId="0">
      <alignment horizontal="center" vertical="center"/>
      <protection/>
    </xf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0" fontId="63" fillId="30" borderId="2" applyNumberFormat="0" applyAlignment="0" applyProtection="0"/>
    <xf numFmtId="0" fontId="64" fillId="30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31" borderId="7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73" fillId="33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5" borderId="0" applyNumberFormat="0" applyBorder="0" applyAlignment="0" applyProtection="0"/>
  </cellStyleXfs>
  <cellXfs count="375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10" xfId="0" applyFont="1" applyBorder="1" applyAlignment="1">
      <alignment vertical="center" wrapText="1"/>
    </xf>
    <xf numFmtId="0" fontId="79" fillId="0" borderId="0" xfId="0" applyFont="1" applyAlignment="1">
      <alignment/>
    </xf>
    <xf numFmtId="0" fontId="78" fillId="0" borderId="0" xfId="0" applyFont="1" applyBorder="1" applyAlignment="1">
      <alignment wrapText="1"/>
    </xf>
    <xf numFmtId="0" fontId="0" fillId="0" borderId="0" xfId="0" applyAlignment="1">
      <alignment/>
    </xf>
    <xf numFmtId="0" fontId="79" fillId="0" borderId="0" xfId="0" applyFont="1" applyFill="1" applyAlignment="1">
      <alignment horizontal="right"/>
    </xf>
    <xf numFmtId="0" fontId="80" fillId="0" borderId="10" xfId="0" applyFont="1" applyBorder="1" applyAlignment="1">
      <alignment vertical="center" wrapText="1"/>
    </xf>
    <xf numFmtId="0" fontId="79" fillId="0" borderId="0" xfId="0" applyFont="1" applyAlignment="1">
      <alignment horizontal="right"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horizontal="justify" vertical="center"/>
    </xf>
    <xf numFmtId="0" fontId="78" fillId="0" borderId="0" xfId="0" applyFont="1" applyAlignment="1">
      <alignment horizontal="justify" vertical="center"/>
    </xf>
    <xf numFmtId="0" fontId="69" fillId="0" borderId="0" xfId="0" applyFont="1" applyAlignment="1">
      <alignment/>
    </xf>
    <xf numFmtId="4" fontId="80" fillId="0" borderId="10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2" fillId="0" borderId="0" xfId="0" applyFont="1" applyAlignment="1">
      <alignment horizontal="right" vertical="center"/>
    </xf>
    <xf numFmtId="0" fontId="83" fillId="0" borderId="10" xfId="0" applyFont="1" applyBorder="1" applyAlignment="1">
      <alignment horizontal="center" vertical="center" wrapText="1"/>
    </xf>
    <xf numFmtId="4" fontId="83" fillId="0" borderId="10" xfId="0" applyNumberFormat="1" applyFont="1" applyBorder="1" applyAlignment="1">
      <alignment horizontal="center" vertical="center" wrapText="1"/>
    </xf>
    <xf numFmtId="0" fontId="84" fillId="0" borderId="0" xfId="0" applyFont="1" applyAlignment="1">
      <alignment/>
    </xf>
    <xf numFmtId="0" fontId="0" fillId="0" borderId="0" xfId="0" applyBorder="1" applyAlignment="1">
      <alignment/>
    </xf>
    <xf numFmtId="0" fontId="79" fillId="0" borderId="11" xfId="0" applyFont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/>
    </xf>
    <xf numFmtId="0" fontId="79" fillId="0" borderId="0" xfId="0" applyFont="1" applyAlignment="1">
      <alignment/>
    </xf>
    <xf numFmtId="0" fontId="84" fillId="0" borderId="0" xfId="0" applyFont="1" applyBorder="1" applyAlignment="1">
      <alignment/>
    </xf>
    <xf numFmtId="0" fontId="79" fillId="0" borderId="0" xfId="0" applyFont="1" applyBorder="1" applyAlignment="1">
      <alignment/>
    </xf>
    <xf numFmtId="0" fontId="80" fillId="0" borderId="12" xfId="0" applyFont="1" applyBorder="1" applyAlignment="1">
      <alignment vertical="center" wrapText="1"/>
    </xf>
    <xf numFmtId="0" fontId="80" fillId="0" borderId="13" xfId="0" applyFont="1" applyBorder="1" applyAlignment="1">
      <alignment vertical="center" wrapText="1"/>
    </xf>
    <xf numFmtId="0" fontId="80" fillId="0" borderId="14" xfId="0" applyFont="1" applyBorder="1" applyAlignment="1">
      <alignment vertical="center" wrapText="1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4" fontId="85" fillId="0" borderId="10" xfId="0" applyNumberFormat="1" applyFont="1" applyBorder="1" applyAlignment="1">
      <alignment horizontal="center" vertical="center"/>
    </xf>
    <xf numFmtId="0" fontId="80" fillId="0" borderId="0" xfId="0" applyFont="1" applyAlignment="1">
      <alignment horizontal="left"/>
    </xf>
    <xf numFmtId="0" fontId="79" fillId="0" borderId="15" xfId="0" applyFont="1" applyBorder="1" applyAlignment="1">
      <alignment/>
    </xf>
    <xf numFmtId="0" fontId="80" fillId="0" borderId="0" xfId="0" applyFont="1" applyAlignment="1">
      <alignment/>
    </xf>
    <xf numFmtId="0" fontId="79" fillId="0" borderId="16" xfId="0" applyFont="1" applyBorder="1" applyAlignment="1">
      <alignment/>
    </xf>
    <xf numFmtId="0" fontId="81" fillId="0" borderId="0" xfId="0" applyFont="1" applyAlignment="1">
      <alignment vertical="top"/>
    </xf>
    <xf numFmtId="0" fontId="86" fillId="0" borderId="0" xfId="0" applyFont="1" applyAlignment="1">
      <alignment/>
    </xf>
    <xf numFmtId="0" fontId="86" fillId="0" borderId="0" xfId="0" applyFont="1" applyAlignment="1">
      <alignment horizontal="right"/>
    </xf>
    <xf numFmtId="0" fontId="79" fillId="0" borderId="11" xfId="0" applyFont="1" applyBorder="1" applyAlignment="1">
      <alignment horizontal="justify" vertical="top" wrapText="1"/>
    </xf>
    <xf numFmtId="0" fontId="87" fillId="0" borderId="0" xfId="0" applyFont="1" applyAlignment="1">
      <alignment horizontal="justify"/>
    </xf>
    <xf numFmtId="0" fontId="0" fillId="0" borderId="11" xfId="0" applyBorder="1" applyAlignment="1">
      <alignment wrapText="1"/>
    </xf>
    <xf numFmtId="0" fontId="79" fillId="0" borderId="10" xfId="0" applyFont="1" applyBorder="1" applyAlignment="1">
      <alignment horizontal="center"/>
    </xf>
    <xf numFmtId="0" fontId="69" fillId="0" borderId="11" xfId="0" applyFont="1" applyBorder="1" applyAlignment="1">
      <alignment wrapText="1"/>
    </xf>
    <xf numFmtId="0" fontId="7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8" fillId="0" borderId="11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/>
    </xf>
    <xf numFmtId="0" fontId="4" fillId="0" borderId="0" xfId="86" applyFont="1">
      <alignment/>
      <protection/>
    </xf>
    <xf numFmtId="0" fontId="5" fillId="0" borderId="0" xfId="86" applyFont="1">
      <alignment/>
      <protection/>
    </xf>
    <xf numFmtId="0" fontId="3" fillId="0" borderId="0" xfId="86">
      <alignment/>
      <protection/>
    </xf>
    <xf numFmtId="0" fontId="6" fillId="0" borderId="0" xfId="86" applyFont="1" applyAlignment="1">
      <alignment horizontal="justify"/>
      <protection/>
    </xf>
    <xf numFmtId="4" fontId="4" fillId="0" borderId="17" xfId="86" applyNumberFormat="1" applyFont="1" applyBorder="1" applyAlignment="1">
      <alignment horizontal="center" wrapText="1"/>
      <protection/>
    </xf>
    <xf numFmtId="4" fontId="4" fillId="0" borderId="10" xfId="86" applyNumberFormat="1" applyFont="1" applyBorder="1" applyAlignment="1">
      <alignment horizontal="center"/>
      <protection/>
    </xf>
    <xf numFmtId="4" fontId="4" fillId="0" borderId="18" xfId="86" applyNumberFormat="1" applyFont="1" applyBorder="1" applyAlignment="1">
      <alignment horizontal="center" wrapText="1"/>
      <protection/>
    </xf>
    <xf numFmtId="4" fontId="4" fillId="0" borderId="19" xfId="86" applyNumberFormat="1" applyFont="1" applyBorder="1" applyAlignment="1">
      <alignment horizontal="center" wrapText="1"/>
      <protection/>
    </xf>
    <xf numFmtId="4" fontId="4" fillId="0" borderId="20" xfId="86" applyNumberFormat="1" applyFont="1" applyBorder="1" applyAlignment="1">
      <alignment horizontal="center"/>
      <protection/>
    </xf>
    <xf numFmtId="4" fontId="7" fillId="0" borderId="10" xfId="86" applyNumberFormat="1" applyFont="1" applyBorder="1" applyAlignment="1">
      <alignment horizontal="center" wrapText="1"/>
      <protection/>
    </xf>
    <xf numFmtId="4" fontId="7" fillId="0" borderId="10" xfId="86" applyNumberFormat="1" applyFont="1" applyBorder="1" applyAlignment="1">
      <alignment horizontal="center"/>
      <protection/>
    </xf>
    <xf numFmtId="0" fontId="8" fillId="0" borderId="0" xfId="86" applyFont="1">
      <alignment/>
      <protection/>
    </xf>
    <xf numFmtId="0" fontId="9" fillId="0" borderId="0" xfId="86" applyFont="1">
      <alignment/>
      <protection/>
    </xf>
    <xf numFmtId="0" fontId="23" fillId="0" borderId="17" xfId="86" applyFont="1" applyBorder="1" applyAlignment="1">
      <alignment horizontal="center" vertical="center" wrapText="1"/>
      <protection/>
    </xf>
    <xf numFmtId="0" fontId="23" fillId="0" borderId="0" xfId="86" applyFont="1">
      <alignment/>
      <protection/>
    </xf>
    <xf numFmtId="0" fontId="23" fillId="0" borderId="17" xfId="86" applyFont="1" applyBorder="1" applyAlignment="1">
      <alignment horizontal="center" wrapText="1"/>
      <protection/>
    </xf>
    <xf numFmtId="0" fontId="23" fillId="0" borderId="10" xfId="86" applyFont="1" applyBorder="1" applyAlignment="1">
      <alignment horizontal="center" vertical="center"/>
      <protection/>
    </xf>
    <xf numFmtId="0" fontId="24" fillId="0" borderId="0" xfId="86" applyFont="1" applyAlignment="1">
      <alignment vertical="center"/>
      <protection/>
    </xf>
    <xf numFmtId="0" fontId="23" fillId="0" borderId="17" xfId="86" applyFont="1" applyBorder="1" applyAlignment="1">
      <alignment horizontal="left" wrapText="1"/>
      <protection/>
    </xf>
    <xf numFmtId="0" fontId="23" fillId="0" borderId="18" xfId="86" applyFont="1" applyBorder="1" applyAlignment="1">
      <alignment horizontal="center" wrapText="1"/>
      <protection/>
    </xf>
    <xf numFmtId="0" fontId="23" fillId="0" borderId="18" xfId="86" applyFont="1" applyBorder="1" applyAlignment="1">
      <alignment horizontal="justify" wrapText="1"/>
      <protection/>
    </xf>
    <xf numFmtId="0" fontId="79" fillId="0" borderId="15" xfId="0" applyFont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78" fillId="0" borderId="0" xfId="0" applyFont="1" applyAlignment="1">
      <alignment horizontal="right" vertical="top"/>
    </xf>
    <xf numFmtId="0" fontId="87" fillId="0" borderId="0" xfId="0" applyFont="1" applyBorder="1" applyAlignment="1">
      <alignment horizontal="center"/>
    </xf>
    <xf numFmtId="0" fontId="87" fillId="0" borderId="15" xfId="0" applyFont="1" applyBorder="1" applyAlignment="1">
      <alignment/>
    </xf>
    <xf numFmtId="4" fontId="88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4" fontId="88" fillId="0" borderId="11" xfId="0" applyNumberFormat="1" applyFont="1" applyBorder="1" applyAlignment="1">
      <alignment horizontal="right" wrapText="1"/>
    </xf>
    <xf numFmtId="0" fontId="79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Alignment="1">
      <alignment horizontal="right"/>
    </xf>
    <xf numFmtId="0" fontId="23" fillId="0" borderId="21" xfId="86" applyFont="1" applyBorder="1" applyAlignment="1">
      <alignment horizontal="center" vertical="center" wrapText="1"/>
      <protection/>
    </xf>
    <xf numFmtId="0" fontId="79" fillId="0" borderId="0" xfId="0" applyFont="1" applyBorder="1" applyAlignment="1">
      <alignment horizontal="right"/>
    </xf>
    <xf numFmtId="0" fontId="89" fillId="0" borderId="0" xfId="0" applyFont="1" applyAlignment="1">
      <alignment horizontal="justify"/>
    </xf>
    <xf numFmtId="0" fontId="27" fillId="0" borderId="0" xfId="86" applyFont="1" applyAlignment="1">
      <alignment horizontal="justify"/>
      <protection/>
    </xf>
    <xf numFmtId="49" fontId="23" fillId="0" borderId="17" xfId="86" applyNumberFormat="1" applyFont="1" applyBorder="1" applyAlignment="1">
      <alignment horizontal="center" vertical="center" wrapText="1"/>
      <protection/>
    </xf>
    <xf numFmtId="0" fontId="23" fillId="0" borderId="0" xfId="86" applyFont="1" applyAlignment="1">
      <alignment vertical="center"/>
      <protection/>
    </xf>
    <xf numFmtId="49" fontId="23" fillId="20" borderId="10" xfId="86" applyNumberFormat="1" applyFont="1" applyFill="1" applyBorder="1" applyAlignment="1" applyProtection="1">
      <alignment horizontal="right"/>
      <protection/>
    </xf>
    <xf numFmtId="0" fontId="23" fillId="0" borderId="10" xfId="86" applyFont="1" applyFill="1" applyBorder="1" applyAlignment="1" applyProtection="1">
      <alignment wrapText="1"/>
      <protection/>
    </xf>
    <xf numFmtId="4" fontId="23" fillId="0" borderId="17" xfId="86" applyNumberFormat="1" applyFont="1" applyBorder="1" applyAlignment="1">
      <alignment horizontal="center" wrapText="1"/>
      <protection/>
    </xf>
    <xf numFmtId="4" fontId="23" fillId="0" borderId="10" xfId="86" applyNumberFormat="1" applyFont="1" applyBorder="1" applyAlignment="1">
      <alignment horizontal="center"/>
      <protection/>
    </xf>
    <xf numFmtId="4" fontId="23" fillId="0" borderId="18" xfId="86" applyNumberFormat="1" applyFont="1" applyBorder="1" applyAlignment="1">
      <alignment horizontal="center" wrapText="1"/>
      <protection/>
    </xf>
    <xf numFmtId="4" fontId="23" fillId="0" borderId="21" xfId="86" applyNumberFormat="1" applyFont="1" applyBorder="1" applyAlignment="1">
      <alignment horizontal="center" wrapText="1"/>
      <protection/>
    </xf>
    <xf numFmtId="0" fontId="23" fillId="20" borderId="10" xfId="86" applyFont="1" applyFill="1" applyBorder="1" applyAlignment="1" applyProtection="1">
      <alignment wrapText="1"/>
      <protection/>
    </xf>
    <xf numFmtId="4" fontId="26" fillId="0" borderId="10" xfId="86" applyNumberFormat="1" applyFont="1" applyBorder="1" applyAlignment="1">
      <alignment horizontal="center" wrapText="1"/>
      <protection/>
    </xf>
    <xf numFmtId="4" fontId="26" fillId="0" borderId="10" xfId="86" applyNumberFormat="1" applyFont="1" applyBorder="1" applyAlignment="1">
      <alignment horizontal="center"/>
      <protection/>
    </xf>
    <xf numFmtId="0" fontId="26" fillId="0" borderId="0" xfId="86" applyFont="1">
      <alignment/>
      <protection/>
    </xf>
    <xf numFmtId="0" fontId="28" fillId="0" borderId="0" xfId="86" applyFont="1">
      <alignment/>
      <protection/>
    </xf>
    <xf numFmtId="0" fontId="29" fillId="0" borderId="0" xfId="86" applyFont="1">
      <alignment/>
      <protection/>
    </xf>
    <xf numFmtId="0" fontId="23" fillId="0" borderId="0" xfId="86" applyFont="1" applyAlignment="1">
      <alignment vertical="top"/>
      <protection/>
    </xf>
    <xf numFmtId="0" fontId="23" fillId="0" borderId="18" xfId="86" applyFont="1" applyBorder="1" applyAlignment="1">
      <alignment horizontal="left" wrapText="1"/>
      <protection/>
    </xf>
    <xf numFmtId="0" fontId="81" fillId="0" borderId="0" xfId="0" applyFont="1" applyFill="1" applyAlignment="1">
      <alignment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0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4" fontId="90" fillId="0" borderId="10" xfId="0" applyNumberFormat="1" applyFont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49" fontId="79" fillId="0" borderId="10" xfId="0" applyNumberFormat="1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0" fontId="81" fillId="0" borderId="10" xfId="0" applyFont="1" applyBorder="1" applyAlignment="1">
      <alignment horizontal="center" vertical="top" wrapText="1"/>
    </xf>
    <xf numFmtId="0" fontId="91" fillId="0" borderId="10" xfId="0" applyFont="1" applyBorder="1" applyAlignment="1">
      <alignment vertical="top" wrapText="1"/>
    </xf>
    <xf numFmtId="0" fontId="81" fillId="0" borderId="10" xfId="0" applyFont="1" applyBorder="1" applyAlignment="1">
      <alignment horizontal="left" vertical="top" wrapText="1" indent="2"/>
    </xf>
    <xf numFmtId="0" fontId="81" fillId="0" borderId="10" xfId="0" applyFont="1" applyBorder="1" applyAlignment="1">
      <alignment vertical="top" wrapText="1"/>
    </xf>
    <xf numFmtId="0" fontId="91" fillId="0" borderId="10" xfId="0" applyFont="1" applyBorder="1" applyAlignment="1">
      <alignment wrapText="1"/>
    </xf>
    <xf numFmtId="0" fontId="81" fillId="0" borderId="10" xfId="0" applyFont="1" applyBorder="1" applyAlignment="1">
      <alignment horizontal="left" vertical="top" wrapText="1"/>
    </xf>
    <xf numFmtId="0" fontId="81" fillId="0" borderId="22" xfId="0" applyFont="1" applyBorder="1" applyAlignment="1">
      <alignment vertical="top" wrapText="1"/>
    </xf>
    <xf numFmtId="0" fontId="91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vertical="top" wrapText="1"/>
    </xf>
    <xf numFmtId="0" fontId="81" fillId="0" borderId="0" xfId="0" applyFont="1" applyAlignment="1">
      <alignment horizontal="justify"/>
    </xf>
    <xf numFmtId="0" fontId="29" fillId="0" borderId="10" xfId="0" applyFont="1" applyBorder="1" applyAlignment="1">
      <alignment horizontal="center" wrapText="1"/>
    </xf>
    <xf numFmtId="0" fontId="81" fillId="0" borderId="0" xfId="0" applyFont="1" applyAlignment="1">
      <alignment wrapText="1"/>
    </xf>
    <xf numFmtId="0" fontId="8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4" fontId="83" fillId="0" borderId="0" xfId="0" applyNumberFormat="1" applyFont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/>
    </xf>
    <xf numFmtId="0" fontId="79" fillId="0" borderId="0" xfId="0" applyFont="1" applyFill="1" applyBorder="1" applyAlignment="1">
      <alignment horizontal="right" wrapText="1"/>
    </xf>
    <xf numFmtId="0" fontId="79" fillId="0" borderId="0" xfId="0" applyFont="1" applyFill="1" applyAlignment="1">
      <alignment horizontal="center"/>
    </xf>
    <xf numFmtId="0" fontId="79" fillId="0" borderId="0" xfId="0" applyFont="1" applyFill="1" applyAlignment="1">
      <alignment horizontal="right"/>
    </xf>
    <xf numFmtId="0" fontId="79" fillId="36" borderId="0" xfId="0" applyFont="1" applyFill="1" applyAlignment="1">
      <alignment horizontal="right"/>
    </xf>
    <xf numFmtId="4" fontId="92" fillId="0" borderId="0" xfId="0" applyNumberFormat="1" applyFont="1" applyAlignment="1">
      <alignment/>
    </xf>
    <xf numFmtId="0" fontId="79" fillId="0" borderId="0" xfId="0" applyFont="1" applyBorder="1" applyAlignment="1">
      <alignment/>
    </xf>
    <xf numFmtId="0" fontId="79" fillId="0" borderId="0" xfId="0" applyFont="1" applyBorder="1" applyAlignment="1">
      <alignment wrapText="1"/>
    </xf>
    <xf numFmtId="0" fontId="81" fillId="0" borderId="0" xfId="0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79" fillId="0" borderId="0" xfId="0" applyFont="1" applyFill="1" applyAlignment="1">
      <alignment horizontal="right" wrapText="1"/>
    </xf>
    <xf numFmtId="0" fontId="2" fillId="0" borderId="15" xfId="0" applyFont="1" applyFill="1" applyBorder="1" applyAlignment="1">
      <alignment wrapText="1"/>
    </xf>
    <xf numFmtId="0" fontId="81" fillId="0" borderId="0" xfId="0" applyFont="1" applyFill="1" applyBorder="1" applyAlignment="1">
      <alignment vertical="top" wrapText="1"/>
    </xf>
    <xf numFmtId="2" fontId="81" fillId="0" borderId="0" xfId="0" applyNumberFormat="1" applyFont="1" applyAlignment="1">
      <alignment/>
    </xf>
    <xf numFmtId="0" fontId="81" fillId="0" borderId="10" xfId="0" applyFont="1" applyBorder="1" applyAlignment="1">
      <alignment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0" fontId="81" fillId="0" borderId="22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90" fillId="0" borderId="0" xfId="0" applyFont="1" applyAlignment="1">
      <alignment horizontal="center"/>
    </xf>
    <xf numFmtId="49" fontId="29" fillId="0" borderId="10" xfId="0" applyNumberFormat="1" applyFont="1" applyBorder="1" applyAlignment="1">
      <alignment horizontal="center" vertical="top" wrapText="1"/>
    </xf>
    <xf numFmtId="0" fontId="79" fillId="0" borderId="15" xfId="0" applyFont="1" applyFill="1" applyBorder="1" applyAlignment="1">
      <alignment horizontal="center" wrapText="1"/>
    </xf>
    <xf numFmtId="4" fontId="81" fillId="0" borderId="0" xfId="0" applyNumberFormat="1" applyFont="1" applyAlignment="1">
      <alignment/>
    </xf>
    <xf numFmtId="4" fontId="79" fillId="36" borderId="10" xfId="0" applyNumberFormat="1" applyFont="1" applyFill="1" applyBorder="1" applyAlignment="1">
      <alignment horizontal="center" vertical="center" wrapText="1"/>
    </xf>
    <xf numFmtId="4" fontId="4" fillId="36" borderId="10" xfId="0" applyNumberFormat="1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vertical="center" wrapText="1"/>
    </xf>
    <xf numFmtId="0" fontId="79" fillId="36" borderId="11" xfId="0" applyFont="1" applyFill="1" applyBorder="1" applyAlignment="1">
      <alignment horizontal="justify" vertical="top" wrapText="1"/>
    </xf>
    <xf numFmtId="0" fontId="29" fillId="0" borderId="10" xfId="0" applyFont="1" applyBorder="1" applyAlignment="1">
      <alignment horizontal="center" vertical="center" wrapText="1"/>
    </xf>
    <xf numFmtId="4" fontId="91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wrapText="1"/>
    </xf>
    <xf numFmtId="4" fontId="81" fillId="0" borderId="10" xfId="0" applyNumberFormat="1" applyFont="1" applyBorder="1" applyAlignment="1">
      <alignment wrapText="1"/>
    </xf>
    <xf numFmtId="4" fontId="81" fillId="0" borderId="10" xfId="0" applyNumberFormat="1" applyFont="1" applyBorder="1" applyAlignment="1">
      <alignment horizontal="center" wrapText="1"/>
    </xf>
    <xf numFmtId="4" fontId="91" fillId="0" borderId="10" xfId="0" applyNumberFormat="1" applyFont="1" applyBorder="1" applyAlignment="1">
      <alignment wrapText="1"/>
    </xf>
    <xf numFmtId="4" fontId="91" fillId="0" borderId="10" xfId="0" applyNumberFormat="1" applyFont="1" applyBorder="1" applyAlignment="1">
      <alignment vertical="top" wrapText="1"/>
    </xf>
    <xf numFmtId="4" fontId="81" fillId="0" borderId="10" xfId="0" applyNumberFormat="1" applyFont="1" applyBorder="1" applyAlignment="1">
      <alignment vertical="top" wrapText="1"/>
    </xf>
    <xf numFmtId="4" fontId="91" fillId="36" borderId="10" xfId="0" applyNumberFormat="1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vertical="top" wrapText="1"/>
    </xf>
    <xf numFmtId="0" fontId="91" fillId="36" borderId="10" xfId="0" applyFont="1" applyFill="1" applyBorder="1" applyAlignment="1">
      <alignment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top" wrapText="1"/>
    </xf>
    <xf numFmtId="4" fontId="81" fillId="9" borderId="10" xfId="0" applyNumberFormat="1" applyFont="1" applyFill="1" applyBorder="1" applyAlignment="1">
      <alignment horizontal="center" vertical="center" wrapText="1"/>
    </xf>
    <xf numFmtId="0" fontId="81" fillId="9" borderId="10" xfId="0" applyFont="1" applyFill="1" applyBorder="1" applyAlignment="1">
      <alignment wrapText="1"/>
    </xf>
    <xf numFmtId="0" fontId="0" fillId="36" borderId="10" xfId="0" applyFill="1" applyBorder="1" applyAlignment="1">
      <alignment/>
    </xf>
    <xf numFmtId="49" fontId="80" fillId="9" borderId="10" xfId="0" applyNumberFormat="1" applyFont="1" applyFill="1" applyBorder="1" applyAlignment="1">
      <alignment horizontal="center" vertical="center" wrapText="1"/>
    </xf>
    <xf numFmtId="0" fontId="80" fillId="9" borderId="10" xfId="0" applyFont="1" applyFill="1" applyBorder="1" applyAlignment="1">
      <alignment horizontal="center" vertical="center" wrapText="1"/>
    </xf>
    <xf numFmtId="0" fontId="79" fillId="9" borderId="10" xfId="0" applyFont="1" applyFill="1" applyBorder="1" applyAlignment="1">
      <alignment horizontal="justify" vertical="center" wrapText="1"/>
    </xf>
    <xf numFmtId="0" fontId="93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vertical="top" wrapText="1"/>
    </xf>
    <xf numFmtId="0" fontId="93" fillId="0" borderId="10" xfId="0" applyFont="1" applyBorder="1" applyAlignment="1">
      <alignment horizontal="left" vertical="top" wrapText="1" indent="2"/>
    </xf>
    <xf numFmtId="0" fontId="93" fillId="0" borderId="10" xfId="0" applyFont="1" applyBorder="1" applyAlignment="1">
      <alignment horizontal="left" vertical="top" wrapText="1"/>
    </xf>
    <xf numFmtId="0" fontId="93" fillId="36" borderId="22" xfId="0" applyFont="1" applyFill="1" applyBorder="1" applyAlignment="1">
      <alignment horizontal="left" vertical="top" wrapText="1"/>
    </xf>
    <xf numFmtId="0" fontId="93" fillId="36" borderId="10" xfId="0" applyFont="1" applyFill="1" applyBorder="1" applyAlignment="1">
      <alignment horizontal="center" vertical="center" wrapText="1"/>
    </xf>
    <xf numFmtId="4" fontId="91" fillId="37" borderId="10" xfId="0" applyNumberFormat="1" applyFont="1" applyFill="1" applyBorder="1" applyAlignment="1">
      <alignment horizontal="center" vertical="center" wrapText="1"/>
    </xf>
    <xf numFmtId="4" fontId="81" fillId="37" borderId="10" xfId="0" applyNumberFormat="1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justify" vertical="center" wrapText="1"/>
    </xf>
    <xf numFmtId="0" fontId="93" fillId="36" borderId="10" xfId="0" applyFont="1" applyFill="1" applyBorder="1" applyAlignment="1">
      <alignment vertical="top" wrapText="1"/>
    </xf>
    <xf numFmtId="0" fontId="93" fillId="36" borderId="22" xfId="0" applyFont="1" applyFill="1" applyBorder="1" applyAlignment="1">
      <alignment vertical="top" wrapText="1"/>
    </xf>
    <xf numFmtId="0" fontId="79" fillId="0" borderId="0" xfId="0" applyFont="1" applyAlignment="1">
      <alignment horizontal="left" wrapText="1"/>
    </xf>
    <xf numFmtId="0" fontId="92" fillId="0" borderId="10" xfId="0" applyFont="1" applyBorder="1" applyAlignment="1">
      <alignment horizontal="center" vertical="top" wrapText="1"/>
    </xf>
    <xf numFmtId="0" fontId="79" fillId="9" borderId="10" xfId="0" applyFont="1" applyFill="1" applyBorder="1" applyAlignment="1">
      <alignment horizontal="center" vertical="center" wrapText="1"/>
    </xf>
    <xf numFmtId="4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0" fontId="81" fillId="0" borderId="10" xfId="0" applyFont="1" applyBorder="1" applyAlignment="1">
      <alignment horizontal="center" vertical="center" wrapText="1"/>
    </xf>
    <xf numFmtId="4" fontId="81" fillId="36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0" fontId="79" fillId="0" borderId="10" xfId="0" applyFont="1" applyBorder="1" applyAlignment="1">
      <alignment horizontal="center" vertical="center" wrapText="1"/>
    </xf>
    <xf numFmtId="0" fontId="81" fillId="0" borderId="2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81" fillId="36" borderId="10" xfId="0" applyFont="1" applyFill="1" applyBorder="1" applyAlignment="1">
      <alignment wrapText="1"/>
    </xf>
    <xf numFmtId="0" fontId="81" fillId="36" borderId="10" xfId="0" applyFont="1" applyFill="1" applyBorder="1" applyAlignment="1">
      <alignment horizontal="center" vertical="center" wrapText="1"/>
    </xf>
    <xf numFmtId="4" fontId="81" fillId="36" borderId="10" xfId="0" applyNumberFormat="1" applyFont="1" applyFill="1" applyBorder="1" applyAlignment="1">
      <alignment horizontal="center" vertical="center" wrapText="1"/>
    </xf>
    <xf numFmtId="0" fontId="79" fillId="9" borderId="10" xfId="0" applyFont="1" applyFill="1" applyBorder="1" applyAlignment="1">
      <alignment horizontal="center" vertical="center" wrapText="1"/>
    </xf>
    <xf numFmtId="0" fontId="81" fillId="36" borderId="22" xfId="0" applyFont="1" applyFill="1" applyBorder="1" applyAlignment="1">
      <alignment horizontal="center" vertical="center" wrapText="1"/>
    </xf>
    <xf numFmtId="0" fontId="81" fillId="36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left" wrapText="1"/>
    </xf>
    <xf numFmtId="0" fontId="81" fillId="0" borderId="10" xfId="0" applyFont="1" applyBorder="1" applyAlignment="1">
      <alignment horizontal="center" vertical="center" wrapText="1"/>
    </xf>
    <xf numFmtId="4" fontId="81" fillId="36" borderId="10" xfId="0" applyNumberFormat="1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center" vertical="center" wrapText="1"/>
    </xf>
    <xf numFmtId="4" fontId="81" fillId="0" borderId="10" xfId="0" applyNumberFormat="1" applyFont="1" applyBorder="1" applyAlignment="1">
      <alignment wrapText="1"/>
    </xf>
    <xf numFmtId="4" fontId="81" fillId="0" borderId="10" xfId="0" applyNumberFormat="1" applyFont="1" applyBorder="1" applyAlignment="1">
      <alignment horizontal="center" wrapText="1"/>
    </xf>
    <xf numFmtId="0" fontId="81" fillId="0" borderId="22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center" vertical="center" wrapText="1"/>
    </xf>
    <xf numFmtId="0" fontId="81" fillId="36" borderId="10" xfId="0" applyFont="1" applyFill="1" applyBorder="1" applyAlignment="1">
      <alignment wrapText="1"/>
    </xf>
    <xf numFmtId="0" fontId="81" fillId="36" borderId="10" xfId="0" applyFont="1" applyFill="1" applyBorder="1" applyAlignment="1">
      <alignment horizontal="center" vertical="center" wrapText="1"/>
    </xf>
    <xf numFmtId="0" fontId="81" fillId="36" borderId="22" xfId="0" applyFont="1" applyFill="1" applyBorder="1" applyAlignment="1">
      <alignment horizontal="left" vertical="top" wrapText="1"/>
    </xf>
    <xf numFmtId="0" fontId="81" fillId="36" borderId="22" xfId="0" applyFont="1" applyFill="1" applyBorder="1" applyAlignment="1">
      <alignment horizontal="center" vertical="center" wrapText="1"/>
    </xf>
    <xf numFmtId="0" fontId="78" fillId="36" borderId="22" xfId="0" applyFont="1" applyFill="1" applyBorder="1" applyAlignment="1">
      <alignment horizontal="left" vertical="top" wrapText="1"/>
    </xf>
    <xf numFmtId="0" fontId="91" fillId="36" borderId="22" xfId="0" applyFont="1" applyFill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0" fontId="26" fillId="36" borderId="22" xfId="0" applyFont="1" applyFill="1" applyBorder="1" applyAlignment="1">
      <alignment horizontal="left" vertical="top" wrapText="1"/>
    </xf>
    <xf numFmtId="0" fontId="79" fillId="0" borderId="10" xfId="0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justify" vertical="center" wrapText="1"/>
    </xf>
    <xf numFmtId="0" fontId="81" fillId="0" borderId="22" xfId="0" applyFont="1" applyBorder="1" applyAlignment="1">
      <alignment vertical="center" wrapText="1"/>
    </xf>
    <xf numFmtId="0" fontId="81" fillId="36" borderId="10" xfId="0" applyFont="1" applyFill="1" applyBorder="1" applyAlignment="1">
      <alignment horizontal="center" vertical="top" wrapText="1"/>
    </xf>
    <xf numFmtId="4" fontId="81" fillId="36" borderId="10" xfId="0" applyNumberFormat="1" applyFont="1" applyFill="1" applyBorder="1" applyAlignment="1">
      <alignment wrapText="1"/>
    </xf>
    <xf numFmtId="4" fontId="81" fillId="36" borderId="10" xfId="0" applyNumberFormat="1" applyFont="1" applyFill="1" applyBorder="1" applyAlignment="1">
      <alignment horizontal="center" wrapText="1"/>
    </xf>
    <xf numFmtId="4" fontId="91" fillId="36" borderId="10" xfId="0" applyNumberFormat="1" applyFont="1" applyFill="1" applyBorder="1" applyAlignment="1">
      <alignment wrapText="1"/>
    </xf>
    <xf numFmtId="4" fontId="91" fillId="36" borderId="10" xfId="0" applyNumberFormat="1" applyFont="1" applyFill="1" applyBorder="1" applyAlignment="1">
      <alignment vertical="top" wrapText="1"/>
    </xf>
    <xf numFmtId="4" fontId="81" fillId="36" borderId="10" xfId="0" applyNumberFormat="1" applyFont="1" applyFill="1" applyBorder="1" applyAlignment="1">
      <alignment vertical="top" wrapText="1"/>
    </xf>
    <xf numFmtId="0" fontId="79" fillId="0" borderId="0" xfId="0" applyFont="1" applyAlignment="1">
      <alignment horizontal="left" wrapText="1"/>
    </xf>
    <xf numFmtId="4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0" fontId="93" fillId="36" borderId="22" xfId="0" applyFont="1" applyFill="1" applyBorder="1" applyAlignment="1">
      <alignment horizontal="left" vertical="top" wrapText="1"/>
    </xf>
    <xf numFmtId="0" fontId="81" fillId="36" borderId="22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top" wrapText="1"/>
    </xf>
    <xf numFmtId="0" fontId="79" fillId="9" borderId="10" xfId="0" applyFont="1" applyFill="1" applyBorder="1" applyAlignment="1">
      <alignment horizontal="center" vertical="center" wrapText="1"/>
    </xf>
    <xf numFmtId="4" fontId="81" fillId="36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0" fontId="81" fillId="0" borderId="2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4" fontId="79" fillId="16" borderId="10" xfId="0" applyNumberFormat="1" applyFont="1" applyFill="1" applyBorder="1" applyAlignment="1">
      <alignment horizontal="center" vertical="center" wrapText="1"/>
    </xf>
    <xf numFmtId="0" fontId="0" fillId="16" borderId="10" xfId="0" applyFill="1" applyBorder="1" applyAlignment="1">
      <alignment/>
    </xf>
    <xf numFmtId="4" fontId="79" fillId="37" borderId="10" xfId="0" applyNumberFormat="1" applyFont="1" applyFill="1" applyBorder="1" applyAlignment="1">
      <alignment horizontal="center" vertical="center" wrapText="1"/>
    </xf>
    <xf numFmtId="4" fontId="79" fillId="14" borderId="10" xfId="0" applyNumberFormat="1" applyFont="1" applyFill="1" applyBorder="1" applyAlignment="1">
      <alignment horizontal="center" vertical="center" wrapText="1"/>
    </xf>
    <xf numFmtId="4" fontId="79" fillId="17" borderId="10" xfId="0" applyNumberFormat="1" applyFont="1" applyFill="1" applyBorder="1" applyAlignment="1">
      <alignment horizontal="center" vertical="center" wrapText="1"/>
    </xf>
    <xf numFmtId="4" fontId="79" fillId="13" borderId="10" xfId="0" applyNumberFormat="1" applyFont="1" applyFill="1" applyBorder="1" applyAlignment="1">
      <alignment horizontal="center" vertical="center" wrapText="1"/>
    </xf>
    <xf numFmtId="4" fontId="79" fillId="26" borderId="10" xfId="0" applyNumberFormat="1" applyFont="1" applyFill="1" applyBorder="1" applyAlignment="1">
      <alignment horizontal="center" vertical="center" wrapText="1"/>
    </xf>
    <xf numFmtId="0" fontId="79" fillId="26" borderId="10" xfId="0" applyFont="1" applyFill="1" applyBorder="1" applyAlignment="1">
      <alignment horizontal="justify" vertical="center" wrapText="1"/>
    </xf>
    <xf numFmtId="0" fontId="79" fillId="38" borderId="10" xfId="0" applyFont="1" applyFill="1" applyBorder="1" applyAlignment="1">
      <alignment horizontal="justify" vertical="center" wrapText="1"/>
    </xf>
    <xf numFmtId="0" fontId="79" fillId="17" borderId="10" xfId="0" applyFont="1" applyFill="1" applyBorder="1" applyAlignment="1">
      <alignment horizontal="justify" vertical="center" wrapText="1"/>
    </xf>
    <xf numFmtId="0" fontId="93" fillId="17" borderId="22" xfId="0" applyFont="1" applyFill="1" applyBorder="1" applyAlignment="1">
      <alignment horizontal="left" vertical="top" wrapText="1"/>
    </xf>
    <xf numFmtId="0" fontId="81" fillId="17" borderId="22" xfId="0" applyFont="1" applyFill="1" applyBorder="1" applyAlignment="1">
      <alignment horizontal="center" vertical="center" wrapText="1"/>
    </xf>
    <xf numFmtId="0" fontId="81" fillId="17" borderId="10" xfId="0" applyFont="1" applyFill="1" applyBorder="1" applyAlignment="1">
      <alignment horizontal="center" vertical="center" wrapText="1"/>
    </xf>
    <xf numFmtId="0" fontId="81" fillId="17" borderId="22" xfId="0" applyFont="1" applyFill="1" applyBorder="1" applyAlignment="1">
      <alignment horizontal="left" vertical="top" wrapText="1"/>
    </xf>
    <xf numFmtId="0" fontId="93" fillId="17" borderId="10" xfId="0" applyFont="1" applyFill="1" applyBorder="1" applyAlignment="1">
      <alignment horizontal="center" vertical="center" wrapText="1"/>
    </xf>
    <xf numFmtId="4" fontId="81" fillId="17" borderId="10" xfId="0" applyNumberFormat="1" applyFont="1" applyFill="1" applyBorder="1" applyAlignment="1">
      <alignment horizontal="center" vertical="center" wrapText="1"/>
    </xf>
    <xf numFmtId="0" fontId="81" fillId="17" borderId="10" xfId="0" applyFont="1" applyFill="1" applyBorder="1" applyAlignment="1">
      <alignment vertical="top" wrapText="1"/>
    </xf>
    <xf numFmtId="4" fontId="81" fillId="17" borderId="0" xfId="0" applyNumberFormat="1" applyFont="1" applyFill="1" applyAlignment="1">
      <alignment/>
    </xf>
    <xf numFmtId="4" fontId="81" fillId="0" borderId="10" xfId="0" applyNumberFormat="1" applyFont="1" applyBorder="1" applyAlignment="1">
      <alignment horizontal="center" vertical="center" wrapText="1"/>
    </xf>
    <xf numFmtId="4" fontId="81" fillId="36" borderId="10" xfId="0" applyNumberFormat="1" applyFont="1" applyFill="1" applyBorder="1" applyAlignment="1">
      <alignment wrapText="1"/>
    </xf>
    <xf numFmtId="0" fontId="94" fillId="0" borderId="0" xfId="0" applyFont="1" applyAlignment="1">
      <alignment/>
    </xf>
    <xf numFmtId="0" fontId="79" fillId="36" borderId="0" xfId="0" applyFont="1" applyFill="1" applyAlignment="1">
      <alignment horizontal="right"/>
    </xf>
    <xf numFmtId="0" fontId="80" fillId="0" borderId="0" xfId="0" applyFont="1" applyAlignment="1">
      <alignment horizontal="center" wrapText="1"/>
    </xf>
    <xf numFmtId="0" fontId="79" fillId="0" borderId="0" xfId="0" applyFont="1" applyAlignment="1">
      <alignment wrapText="1"/>
    </xf>
    <xf numFmtId="0" fontId="79" fillId="0" borderId="15" xfId="0" applyFont="1" applyFill="1" applyBorder="1" applyAlignment="1">
      <alignment horizontal="center" wrapText="1"/>
    </xf>
    <xf numFmtId="0" fontId="81" fillId="0" borderId="23" xfId="0" applyFont="1" applyFill="1" applyBorder="1" applyAlignment="1">
      <alignment horizont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0" xfId="0" applyFont="1" applyAlignment="1">
      <alignment horizontal="left" wrapText="1"/>
    </xf>
    <xf numFmtId="0" fontId="79" fillId="0" borderId="15" xfId="0" applyFont="1" applyBorder="1" applyAlignment="1">
      <alignment horizontal="center"/>
    </xf>
    <xf numFmtId="0" fontId="79" fillId="0" borderId="0" xfId="0" applyFont="1" applyBorder="1" applyAlignment="1">
      <alignment horizontal="right" vertical="center"/>
    </xf>
    <xf numFmtId="0" fontId="79" fillId="0" borderId="0" xfId="0" applyFont="1" applyBorder="1" applyAlignment="1">
      <alignment horizontal="center"/>
    </xf>
    <xf numFmtId="0" fontId="79" fillId="0" borderId="23" xfId="0" applyFont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0" fontId="79" fillId="0" borderId="0" xfId="0" applyFont="1" applyFill="1" applyAlignment="1">
      <alignment horizontal="center" wrapText="1"/>
    </xf>
    <xf numFmtId="0" fontId="78" fillId="0" borderId="0" xfId="0" applyFont="1" applyFill="1" applyAlignment="1">
      <alignment horizontal="center" wrapText="1"/>
    </xf>
    <xf numFmtId="0" fontId="79" fillId="0" borderId="24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 wrapText="1"/>
    </xf>
    <xf numFmtId="0" fontId="79" fillId="0" borderId="0" xfId="0" applyFont="1" applyFill="1" applyAlignment="1">
      <alignment horizontal="right" wrapText="1"/>
    </xf>
    <xf numFmtId="0" fontId="80" fillId="0" borderId="0" xfId="0" applyFont="1" applyFill="1" applyAlignment="1">
      <alignment horizontal="center" shrinkToFit="1"/>
    </xf>
    <xf numFmtId="4" fontId="81" fillId="0" borderId="10" xfId="0" applyNumberFormat="1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wrapText="1"/>
    </xf>
    <xf numFmtId="0" fontId="93" fillId="0" borderId="20" xfId="0" applyFont="1" applyBorder="1" applyAlignment="1">
      <alignment horizontal="left" vertical="top" wrapText="1"/>
    </xf>
    <xf numFmtId="0" fontId="93" fillId="0" borderId="22" xfId="0" applyFont="1" applyBorder="1" applyAlignment="1">
      <alignment horizontal="left" vertical="top" wrapText="1"/>
    </xf>
    <xf numFmtId="0" fontId="93" fillId="36" borderId="20" xfId="0" applyFont="1" applyFill="1" applyBorder="1" applyAlignment="1">
      <alignment horizontal="left" vertical="top" wrapText="1"/>
    </xf>
    <xf numFmtId="0" fontId="93" fillId="36" borderId="25" xfId="0" applyFont="1" applyFill="1" applyBorder="1" applyAlignment="1">
      <alignment horizontal="left" vertical="top" wrapText="1"/>
    </xf>
    <xf numFmtId="0" fontId="93" fillId="36" borderId="22" xfId="0" applyFont="1" applyFill="1" applyBorder="1" applyAlignment="1">
      <alignment horizontal="left" vertical="top" wrapText="1"/>
    </xf>
    <xf numFmtId="0" fontId="81" fillId="36" borderId="20" xfId="0" applyFont="1" applyFill="1" applyBorder="1" applyAlignment="1">
      <alignment horizontal="center" vertical="center" wrapText="1"/>
    </xf>
    <xf numFmtId="0" fontId="81" fillId="36" borderId="25" xfId="0" applyFont="1" applyFill="1" applyBorder="1" applyAlignment="1">
      <alignment horizontal="center" vertical="center" wrapText="1"/>
    </xf>
    <xf numFmtId="0" fontId="81" fillId="36" borderId="22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top" wrapText="1"/>
    </xf>
    <xf numFmtId="0" fontId="78" fillId="0" borderId="0" xfId="0" applyFont="1" applyAlignment="1">
      <alignment horizontal="center"/>
    </xf>
    <xf numFmtId="0" fontId="78" fillId="36" borderId="0" xfId="0" applyFont="1" applyFill="1" applyAlignment="1">
      <alignment horizontal="center"/>
    </xf>
    <xf numFmtId="0" fontId="92" fillId="0" borderId="10" xfId="0" applyFont="1" applyBorder="1" applyAlignment="1">
      <alignment horizontal="center" vertical="center" wrapText="1"/>
    </xf>
    <xf numFmtId="0" fontId="79" fillId="9" borderId="10" xfId="0" applyFont="1" applyFill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/>
    </xf>
    <xf numFmtId="0" fontId="81" fillId="0" borderId="27" xfId="0" applyFont="1" applyBorder="1" applyAlignment="1">
      <alignment horizontal="center" vertical="center"/>
    </xf>
    <xf numFmtId="0" fontId="81" fillId="0" borderId="28" xfId="0" applyFont="1" applyBorder="1" applyAlignment="1">
      <alignment horizontal="center" vertical="center"/>
    </xf>
    <xf numFmtId="0" fontId="81" fillId="0" borderId="29" xfId="0" applyFont="1" applyBorder="1" applyAlignment="1">
      <alignment horizontal="center" vertical="center"/>
    </xf>
    <xf numFmtId="0" fontId="81" fillId="0" borderId="30" xfId="0" applyFont="1" applyBorder="1" applyAlignment="1">
      <alignment horizontal="center" vertical="center"/>
    </xf>
    <xf numFmtId="0" fontId="81" fillId="0" borderId="31" xfId="0" applyFont="1" applyBorder="1" applyAlignment="1">
      <alignment horizontal="center" vertical="center"/>
    </xf>
    <xf numFmtId="4" fontId="81" fillId="36" borderId="10" xfId="0" applyNumberFormat="1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wrapText="1"/>
    </xf>
    <xf numFmtId="0" fontId="81" fillId="0" borderId="20" xfId="0" applyFont="1" applyBorder="1" applyAlignment="1">
      <alignment horizontal="center" vertical="center" wrapText="1"/>
    </xf>
    <xf numFmtId="0" fontId="81" fillId="0" borderId="2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75" applyFont="1" applyBorder="1" applyAlignment="1" applyProtection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24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26" xfId="0" applyFont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center" wrapText="1"/>
    </xf>
    <xf numFmtId="0" fontId="83" fillId="0" borderId="27" xfId="0" applyFont="1" applyBorder="1" applyAlignment="1">
      <alignment horizontal="center" vertical="center" wrapText="1"/>
    </xf>
    <xf numFmtId="0" fontId="85" fillId="0" borderId="26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85" fillId="0" borderId="30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31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79" fillId="0" borderId="26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81" fillId="0" borderId="0" xfId="0" applyFont="1" applyAlignment="1">
      <alignment horizontal="center"/>
    </xf>
    <xf numFmtId="0" fontId="79" fillId="0" borderId="34" xfId="0" applyFont="1" applyBorder="1" applyAlignment="1">
      <alignment horizontal="left" vertical="center" wrapText="1"/>
    </xf>
    <xf numFmtId="0" fontId="80" fillId="0" borderId="0" xfId="0" applyFont="1" applyAlignment="1">
      <alignment horizontal="center" vertical="center"/>
    </xf>
    <xf numFmtId="0" fontId="29" fillId="0" borderId="0" xfId="86" applyFont="1" applyAlignment="1">
      <alignment wrapText="1"/>
      <protection/>
    </xf>
    <xf numFmtId="0" fontId="23" fillId="0" borderId="35" xfId="86" applyFont="1" applyBorder="1" applyAlignment="1">
      <alignment horizontal="center" vertical="center" wrapText="1"/>
      <protection/>
    </xf>
    <xf numFmtId="0" fontId="23" fillId="0" borderId="36" xfId="86" applyFont="1" applyBorder="1" applyAlignment="1">
      <alignment horizontal="center" vertical="center" wrapText="1"/>
      <protection/>
    </xf>
    <xf numFmtId="0" fontId="23" fillId="0" borderId="37" xfId="86" applyFont="1" applyBorder="1" applyAlignment="1">
      <alignment horizontal="center" vertical="center" wrapText="1"/>
      <protection/>
    </xf>
    <xf numFmtId="0" fontId="23" fillId="0" borderId="20" xfId="86" applyFont="1" applyBorder="1" applyAlignment="1">
      <alignment horizontal="center" vertical="center" wrapText="1"/>
      <protection/>
    </xf>
    <xf numFmtId="0" fontId="23" fillId="0" borderId="25" xfId="86" applyFont="1" applyBorder="1" applyAlignment="1">
      <alignment horizontal="center" vertical="center" wrapText="1"/>
      <protection/>
    </xf>
    <xf numFmtId="0" fontId="23" fillId="0" borderId="22" xfId="86" applyFont="1" applyBorder="1" applyAlignment="1">
      <alignment horizontal="center" vertical="center" wrapText="1"/>
      <protection/>
    </xf>
    <xf numFmtId="0" fontId="23" fillId="0" borderId="18" xfId="86" applyFont="1" applyBorder="1" applyAlignment="1">
      <alignment horizontal="center" vertical="center" wrapText="1"/>
      <protection/>
    </xf>
    <xf numFmtId="0" fontId="23" fillId="0" borderId="38" xfId="86" applyFont="1" applyBorder="1" applyAlignment="1">
      <alignment horizontal="center" vertical="center" wrapText="1"/>
      <protection/>
    </xf>
    <xf numFmtId="0" fontId="23" fillId="0" borderId="21" xfId="86" applyFont="1" applyBorder="1" applyAlignment="1">
      <alignment horizontal="center" vertical="center" wrapText="1"/>
      <protection/>
    </xf>
    <xf numFmtId="0" fontId="23" fillId="0" borderId="39" xfId="86" applyFont="1" applyBorder="1" applyAlignment="1">
      <alignment horizontal="center" vertical="center" wrapText="1"/>
      <protection/>
    </xf>
    <xf numFmtId="0" fontId="23" fillId="0" borderId="40" xfId="86" applyFont="1" applyBorder="1" applyAlignment="1">
      <alignment horizontal="center" vertical="center" wrapText="1"/>
      <protection/>
    </xf>
    <xf numFmtId="0" fontId="23" fillId="0" borderId="41" xfId="86" applyFont="1" applyBorder="1" applyAlignment="1">
      <alignment horizontal="center" vertical="center" wrapText="1"/>
      <protection/>
    </xf>
    <xf numFmtId="0" fontId="26" fillId="0" borderId="10" xfId="86" applyFont="1" applyBorder="1" applyAlignment="1">
      <alignment horizontal="justify" vertical="top" wrapText="1"/>
      <protection/>
    </xf>
    <xf numFmtId="0" fontId="23" fillId="0" borderId="0" xfId="86" applyFont="1" applyAlignment="1">
      <alignment wrapText="1"/>
      <protection/>
    </xf>
    <xf numFmtId="0" fontId="13" fillId="0" borderId="0" xfId="86" applyFont="1" applyAlignment="1">
      <alignment horizontal="center" wrapText="1"/>
      <protection/>
    </xf>
    <xf numFmtId="0" fontId="26" fillId="0" borderId="0" xfId="86" applyFont="1" applyAlignment="1">
      <alignment horizontal="center" wrapText="1"/>
      <protection/>
    </xf>
    <xf numFmtId="0" fontId="93" fillId="0" borderId="15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38" xfId="0" applyFont="1" applyBorder="1" applyAlignment="1">
      <alignment horizontal="center" vertical="center" wrapText="1"/>
    </xf>
    <xf numFmtId="0" fontId="7" fillId="0" borderId="10" xfId="86" applyFont="1" applyBorder="1" applyAlignment="1">
      <alignment horizontal="justify" vertical="top" wrapText="1"/>
      <protection/>
    </xf>
    <xf numFmtId="0" fontId="25" fillId="0" borderId="0" xfId="86" applyFont="1" applyAlignment="1">
      <alignment horizontal="center" wrapText="1"/>
      <protection/>
    </xf>
    <xf numFmtId="0" fontId="7" fillId="0" borderId="0" xfId="86" applyFont="1" applyAlignment="1">
      <alignment horizontal="center" wrapText="1"/>
      <protection/>
    </xf>
    <xf numFmtId="0" fontId="80" fillId="0" borderId="15" xfId="0" applyFont="1" applyBorder="1" applyAlignment="1">
      <alignment horizontal="center" vertical="center" wrapText="1"/>
    </xf>
    <xf numFmtId="0" fontId="96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78" fillId="0" borderId="23" xfId="0" applyFont="1" applyBorder="1" applyAlignment="1">
      <alignment horizontal="center" vertical="top" wrapText="1"/>
    </xf>
    <xf numFmtId="0" fontId="92" fillId="36" borderId="10" xfId="0" applyFont="1" applyFill="1" applyBorder="1" applyAlignment="1">
      <alignment horizontal="center" vertical="top" wrapText="1"/>
    </xf>
    <xf numFmtId="4" fontId="81" fillId="0" borderId="10" xfId="0" applyNumberFormat="1" applyFont="1" applyBorder="1" applyAlignment="1">
      <alignment wrapText="1"/>
    </xf>
    <xf numFmtId="4" fontId="81" fillId="0" borderId="10" xfId="0" applyNumberFormat="1" applyFont="1" applyBorder="1" applyAlignment="1">
      <alignment horizontal="center" wrapText="1"/>
    </xf>
    <xf numFmtId="4" fontId="81" fillId="36" borderId="10" xfId="0" applyNumberFormat="1" applyFont="1" applyFill="1" applyBorder="1" applyAlignment="1">
      <alignment horizontal="center" wrapText="1"/>
    </xf>
    <xf numFmtId="0" fontId="81" fillId="0" borderId="20" xfId="0" applyFont="1" applyBorder="1" applyAlignment="1">
      <alignment horizontal="left" vertical="top" wrapText="1"/>
    </xf>
    <xf numFmtId="0" fontId="81" fillId="0" borderId="22" xfId="0" applyFont="1" applyBorder="1" applyAlignment="1">
      <alignment horizontal="left" vertical="top" wrapText="1"/>
    </xf>
    <xf numFmtId="0" fontId="81" fillId="0" borderId="25" xfId="0" applyFont="1" applyBorder="1" applyAlignment="1">
      <alignment horizontal="left" vertical="top" wrapText="1"/>
    </xf>
    <xf numFmtId="0" fontId="81" fillId="0" borderId="25" xfId="0" applyFont="1" applyBorder="1" applyAlignment="1">
      <alignment horizontal="center" vertical="center" wrapText="1"/>
    </xf>
    <xf numFmtId="4" fontId="81" fillId="36" borderId="10" xfId="0" applyNumberFormat="1" applyFont="1" applyFill="1" applyBorder="1" applyAlignment="1">
      <alignment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8" xfId="41"/>
    <cellStyle name="S19" xfId="42"/>
    <cellStyle name="S2" xfId="43"/>
    <cellStyle name="S20" xfId="44"/>
    <cellStyle name="S21" xfId="45"/>
    <cellStyle name="S22" xfId="46"/>
    <cellStyle name="S23" xfId="47"/>
    <cellStyle name="S24" xfId="48"/>
    <cellStyle name="S26" xfId="49"/>
    <cellStyle name="S27" xfId="50"/>
    <cellStyle name="S28" xfId="51"/>
    <cellStyle name="S29" xfId="52"/>
    <cellStyle name="S3" xfId="53"/>
    <cellStyle name="S30" xfId="54"/>
    <cellStyle name="S31" xfId="55"/>
    <cellStyle name="S32" xfId="56"/>
    <cellStyle name="S35" xfId="57"/>
    <cellStyle name="S4" xfId="58"/>
    <cellStyle name="S40" xfId="59"/>
    <cellStyle name="S41" xfId="60"/>
    <cellStyle name="S42" xfId="61"/>
    <cellStyle name="S5" xfId="62"/>
    <cellStyle name="S6" xfId="63"/>
    <cellStyle name="S7" xfId="64"/>
    <cellStyle name="S9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 2 3 2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3;&#1055;%2013%20&#1055;&#1060;&#1061;&#1044;%202018%20&#1044;&#1083;&#1103;%20&#1042;&#104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2"/>
      <sheetName val="таб2_1"/>
      <sheetName val="таб2_4"/>
      <sheetName val="111 (2)"/>
      <sheetName val="111 (3)"/>
      <sheetName val="224"/>
    </sheetNames>
    <sheetDataSet>
      <sheetData sheetId="0">
        <row r="46">
          <cell r="G46">
            <v>170200</v>
          </cell>
          <cell r="J46">
            <v>18500000</v>
          </cell>
          <cell r="K46">
            <v>360000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A6DE5D2340E232D26F92EFCE4A7092BAFEFB6858FAFDD6BE71C61629MCv8L" TargetMode="External" /><Relationship Id="rId2" Type="http://schemas.openxmlformats.org/officeDocument/2006/relationships/hyperlink" Target="consultantplus://offline/ref=E8A6DE5D2340E232D26F92EFCE4A7092BAFFFA6A5AF2FDD6BE71C61629MCv8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8A6DE5D2340E232D26F92EFCE4A7092BAFFFA685AF9FDD6BE71C61629MCv8L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2"/>
  <sheetViews>
    <sheetView zoomScalePageLayoutView="0" workbookViewId="0" topLeftCell="A5">
      <selection activeCell="G17" sqref="G17"/>
    </sheetView>
  </sheetViews>
  <sheetFormatPr defaultColWidth="9.140625" defaultRowHeight="15"/>
  <cols>
    <col min="1" max="1" width="39.00390625" style="15" customWidth="1"/>
    <col min="2" max="2" width="6.7109375" style="15" customWidth="1"/>
    <col min="3" max="3" width="20.00390625" style="15" customWidth="1"/>
    <col min="4" max="4" width="8.421875" style="15" customWidth="1"/>
    <col min="5" max="5" width="21.7109375" style="15" customWidth="1"/>
    <col min="6" max="6" width="6.57421875" style="15" hidden="1" customWidth="1"/>
    <col min="7" max="7" width="24.7109375" style="15" customWidth="1"/>
    <col min="8" max="8" width="20.421875" style="15" customWidth="1"/>
    <col min="9" max="16384" width="9.140625" style="15" customWidth="1"/>
  </cols>
  <sheetData>
    <row r="1" spans="1:8" s="1" customFormat="1" ht="18.75" hidden="1">
      <c r="A1" s="3"/>
      <c r="B1" s="3"/>
      <c r="C1" s="3"/>
      <c r="D1" s="82"/>
      <c r="E1" s="82"/>
      <c r="F1" s="82"/>
      <c r="G1" s="3"/>
      <c r="H1" s="82" t="s">
        <v>6</v>
      </c>
    </row>
    <row r="2" spans="1:8" s="1" customFormat="1" ht="18.75" hidden="1">
      <c r="A2" s="3"/>
      <c r="B2" s="3"/>
      <c r="C2" s="3"/>
      <c r="D2" s="136"/>
      <c r="E2" s="272" t="s">
        <v>16</v>
      </c>
      <c r="F2" s="272"/>
      <c r="G2" s="272"/>
      <c r="H2" s="272"/>
    </row>
    <row r="3" spans="1:8" s="1" customFormat="1" ht="18.75" hidden="1">
      <c r="A3" s="3"/>
      <c r="B3" s="3"/>
      <c r="C3" s="3"/>
      <c r="D3" s="272" t="s">
        <v>8</v>
      </c>
      <c r="E3" s="272"/>
      <c r="F3" s="272"/>
      <c r="G3" s="272"/>
      <c r="H3" s="272"/>
    </row>
    <row r="4" spans="1:8" s="1" customFormat="1" ht="18.75" hidden="1">
      <c r="A4" s="3"/>
      <c r="B4" s="3"/>
      <c r="C4" s="3"/>
      <c r="D4" s="136"/>
      <c r="E4" s="272" t="s">
        <v>7</v>
      </c>
      <c r="F4" s="272"/>
      <c r="G4" s="272"/>
      <c r="H4" s="272"/>
    </row>
    <row r="5" spans="1:8" s="1" customFormat="1" ht="29.25" customHeight="1">
      <c r="A5" s="33"/>
      <c r="B5" s="3"/>
      <c r="C5" s="3"/>
      <c r="D5" s="3"/>
      <c r="E5" s="3"/>
      <c r="F5" s="273" t="s">
        <v>19</v>
      </c>
      <c r="G5" s="273"/>
      <c r="H5" s="274"/>
    </row>
    <row r="6" spans="1:8" s="1" customFormat="1" ht="42" customHeight="1">
      <c r="A6" s="139"/>
      <c r="B6" s="79"/>
      <c r="C6" s="79" t="s">
        <v>10</v>
      </c>
      <c r="D6" s="80"/>
      <c r="E6" s="80"/>
      <c r="F6" s="80"/>
      <c r="G6" s="275" t="s">
        <v>256</v>
      </c>
      <c r="H6" s="275"/>
    </row>
    <row r="7" spans="1:8" ht="21" customHeight="1">
      <c r="A7" s="37"/>
      <c r="B7" s="103"/>
      <c r="C7" s="104"/>
      <c r="E7" s="144"/>
      <c r="F7" s="144"/>
      <c r="G7" s="276" t="s">
        <v>74</v>
      </c>
      <c r="H7" s="276"/>
    </row>
    <row r="8" spans="1:9" s="1" customFormat="1" ht="27.75" customHeight="1">
      <c r="A8" s="3"/>
      <c r="B8" s="79"/>
      <c r="C8" s="79"/>
      <c r="D8" s="80"/>
      <c r="E8" s="80"/>
      <c r="G8" s="143"/>
      <c r="H8" s="156" t="s">
        <v>260</v>
      </c>
      <c r="I8" s="4"/>
    </row>
    <row r="9" spans="2:8" ht="14.25" customHeight="1">
      <c r="B9" s="103"/>
      <c r="C9" s="103"/>
      <c r="D9" s="105"/>
      <c r="E9" s="104"/>
      <c r="F9" s="104"/>
      <c r="G9" s="140" t="s">
        <v>20</v>
      </c>
      <c r="H9" s="104" t="s">
        <v>21</v>
      </c>
    </row>
    <row r="10" spans="1:8" s="1" customFormat="1" ht="18.75">
      <c r="A10" s="3"/>
      <c r="B10" s="79"/>
      <c r="C10" s="79"/>
      <c r="D10" s="80"/>
      <c r="E10" s="80"/>
      <c r="F10" s="80"/>
      <c r="G10" s="80" t="s">
        <v>17</v>
      </c>
      <c r="H10" s="80"/>
    </row>
    <row r="11" spans="1:8" s="1" customFormat="1" ht="22.5" customHeight="1">
      <c r="A11" s="3"/>
      <c r="B11" s="79"/>
      <c r="C11" s="79"/>
      <c r="D11" s="288"/>
      <c r="E11" s="289"/>
      <c r="F11" s="289"/>
      <c r="G11" s="79" t="s">
        <v>303</v>
      </c>
      <c r="H11" s="80"/>
    </row>
    <row r="12" spans="1:8" s="1" customFormat="1" ht="15.75" customHeight="1">
      <c r="A12" s="3"/>
      <c r="B12" s="79"/>
      <c r="C12" s="79"/>
      <c r="D12" s="133"/>
      <c r="E12" s="142"/>
      <c r="F12" s="142"/>
      <c r="G12" s="79"/>
      <c r="H12" s="80"/>
    </row>
    <row r="13" spans="1:8" s="1" customFormat="1" ht="12.75" customHeight="1">
      <c r="A13" s="3"/>
      <c r="B13" s="79"/>
      <c r="C13" s="79"/>
      <c r="D13" s="133"/>
      <c r="E13" s="142"/>
      <c r="F13" s="142"/>
      <c r="G13" s="79"/>
      <c r="H13" s="80"/>
    </row>
    <row r="14" spans="1:8" s="1" customFormat="1" ht="14.25" customHeight="1">
      <c r="A14" s="3"/>
      <c r="B14" s="79"/>
      <c r="C14" s="79"/>
      <c r="D14" s="79"/>
      <c r="E14" s="134"/>
      <c r="F14" s="134"/>
      <c r="G14" s="135"/>
      <c r="H14" s="135"/>
    </row>
    <row r="15" spans="1:8" s="1" customFormat="1" ht="18.75">
      <c r="A15" s="3"/>
      <c r="B15" s="290" t="s">
        <v>9</v>
      </c>
      <c r="C15" s="290"/>
      <c r="D15" s="290"/>
      <c r="E15" s="290"/>
      <c r="F15" s="290"/>
      <c r="G15" s="79"/>
      <c r="H15" s="79"/>
    </row>
    <row r="16" spans="1:8" s="1" customFormat="1" ht="18.75">
      <c r="A16" s="3"/>
      <c r="B16" s="290" t="s">
        <v>134</v>
      </c>
      <c r="C16" s="290"/>
      <c r="D16" s="290"/>
      <c r="E16" s="290"/>
      <c r="F16" s="290"/>
      <c r="G16" s="79"/>
      <c r="H16" s="79"/>
    </row>
    <row r="17" spans="1:8" s="1" customFormat="1" ht="21" customHeight="1">
      <c r="A17" s="3"/>
      <c r="B17" s="290" t="s">
        <v>298</v>
      </c>
      <c r="C17" s="290"/>
      <c r="D17" s="290"/>
      <c r="E17" s="290"/>
      <c r="F17" s="290"/>
      <c r="G17" s="79"/>
      <c r="H17" s="79"/>
    </row>
    <row r="18" spans="1:8" s="1" customFormat="1" ht="28.5" customHeight="1">
      <c r="A18" s="3"/>
      <c r="B18" s="284" t="s">
        <v>264</v>
      </c>
      <c r="C18" s="284"/>
      <c r="D18" s="285"/>
      <c r="E18" s="284"/>
      <c r="F18" s="284"/>
      <c r="G18" s="79"/>
      <c r="H18" s="106"/>
    </row>
    <row r="19" spans="1:8" s="1" customFormat="1" ht="22.5" customHeight="1">
      <c r="A19" s="277" t="s">
        <v>75</v>
      </c>
      <c r="B19" s="287" t="s">
        <v>171</v>
      </c>
      <c r="C19" s="287"/>
      <c r="D19" s="287"/>
      <c r="E19" s="287"/>
      <c r="F19" s="287"/>
      <c r="G19" s="3"/>
      <c r="H19" s="43" t="s">
        <v>129</v>
      </c>
    </row>
    <row r="20" spans="1:8" s="1" customFormat="1" ht="18.75">
      <c r="A20" s="277"/>
      <c r="B20" s="287"/>
      <c r="C20" s="287"/>
      <c r="D20" s="287"/>
      <c r="E20" s="287"/>
      <c r="F20" s="287"/>
      <c r="G20" s="82" t="s">
        <v>130</v>
      </c>
      <c r="H20" s="43">
        <v>501016</v>
      </c>
    </row>
    <row r="21" spans="1:10" s="1" customFormat="1" ht="18.75">
      <c r="A21" s="277"/>
      <c r="B21" s="287"/>
      <c r="C21" s="287"/>
      <c r="D21" s="287"/>
      <c r="E21" s="287"/>
      <c r="F21" s="287"/>
      <c r="G21" s="132" t="s">
        <v>132</v>
      </c>
      <c r="H21" s="108"/>
      <c r="I21" s="277"/>
      <c r="J21" s="280"/>
    </row>
    <row r="22" spans="1:10" s="1" customFormat="1" ht="18.75" customHeight="1">
      <c r="A22" s="277"/>
      <c r="B22" s="287"/>
      <c r="C22" s="287"/>
      <c r="D22" s="287"/>
      <c r="E22" s="287"/>
      <c r="F22" s="287"/>
      <c r="G22" s="132" t="s">
        <v>135</v>
      </c>
      <c r="H22" s="109">
        <v>32311003</v>
      </c>
      <c r="I22" s="277"/>
      <c r="J22" s="280"/>
    </row>
    <row r="23" spans="1:10" s="1" customFormat="1" ht="18.75" hidden="1">
      <c r="A23" s="3"/>
      <c r="B23" s="3"/>
      <c r="C23" s="3"/>
      <c r="D23" s="3"/>
      <c r="E23" s="3"/>
      <c r="F23" s="3"/>
      <c r="G23" s="82"/>
      <c r="H23" s="43"/>
      <c r="I23" s="277"/>
      <c r="J23" s="280"/>
    </row>
    <row r="24" spans="1:10" s="1" customFormat="1" ht="19.5" hidden="1" thickBot="1">
      <c r="A24" s="3" t="s">
        <v>5</v>
      </c>
      <c r="B24" s="3"/>
      <c r="C24" s="281"/>
      <c r="D24" s="281"/>
      <c r="E24" s="3" t="s">
        <v>18</v>
      </c>
      <c r="F24" s="36"/>
      <c r="G24" s="84"/>
      <c r="H24" s="43"/>
      <c r="I24" s="277"/>
      <c r="J24" s="280"/>
    </row>
    <row r="25" spans="1:8" s="1" customFormat="1" ht="18.75" hidden="1">
      <c r="A25" s="3"/>
      <c r="B25" s="3"/>
      <c r="C25" s="3"/>
      <c r="D25" s="3"/>
      <c r="E25" s="3"/>
      <c r="F25" s="3"/>
      <c r="G25" s="82" t="s">
        <v>76</v>
      </c>
      <c r="H25" s="48"/>
    </row>
    <row r="26" spans="1:8" s="1" customFormat="1" ht="18.75" customHeight="1">
      <c r="A26" s="3" t="s">
        <v>5</v>
      </c>
      <c r="B26" s="279" t="s">
        <v>246</v>
      </c>
      <c r="C26" s="279"/>
      <c r="D26" s="279"/>
      <c r="E26" s="279"/>
      <c r="F26" s="34"/>
      <c r="G26" s="82" t="s">
        <v>133</v>
      </c>
      <c r="H26" s="48"/>
    </row>
    <row r="27" spans="1:8" s="1" customFormat="1" ht="18.75" customHeight="1">
      <c r="A27" s="278" t="s">
        <v>4</v>
      </c>
      <c r="B27" s="282" t="s">
        <v>247</v>
      </c>
      <c r="C27" s="282"/>
      <c r="D27" s="282"/>
      <c r="E27" s="282"/>
      <c r="F27" s="282"/>
      <c r="G27" s="82" t="s">
        <v>131</v>
      </c>
      <c r="H27" s="48"/>
    </row>
    <row r="28" spans="1:8" s="1" customFormat="1" ht="45" customHeight="1">
      <c r="A28" s="278"/>
      <c r="B28" s="283"/>
      <c r="C28" s="283"/>
      <c r="D28" s="283"/>
      <c r="E28" s="283"/>
      <c r="F28" s="283"/>
      <c r="G28" s="107" t="s">
        <v>136</v>
      </c>
      <c r="H28" s="110" t="s">
        <v>173</v>
      </c>
    </row>
    <row r="29" spans="1:8" s="1" customFormat="1" ht="42" customHeight="1">
      <c r="A29" s="141" t="s">
        <v>3</v>
      </c>
      <c r="B29" s="286" t="s">
        <v>172</v>
      </c>
      <c r="C29" s="286"/>
      <c r="D29" s="286"/>
      <c r="E29" s="286"/>
      <c r="F29" s="286"/>
      <c r="G29" s="82" t="s">
        <v>0</v>
      </c>
      <c r="H29" s="48">
        <v>928</v>
      </c>
    </row>
    <row r="30" spans="1:8" s="1" customFormat="1" ht="23.25" customHeight="1">
      <c r="A30" s="278"/>
      <c r="B30" s="278"/>
      <c r="C30" s="278"/>
      <c r="D30" s="278"/>
      <c r="E30" s="278"/>
      <c r="F30" s="278"/>
      <c r="G30" s="82" t="s">
        <v>1</v>
      </c>
      <c r="H30" s="111">
        <v>383</v>
      </c>
    </row>
    <row r="31" spans="1:8" s="1" customFormat="1" ht="47.25" customHeight="1">
      <c r="A31" s="278" t="s">
        <v>77</v>
      </c>
      <c r="B31" s="278"/>
      <c r="C31" s="278"/>
      <c r="D31" s="278"/>
      <c r="E31" s="278"/>
      <c r="F31" s="278"/>
      <c r="G31" s="82" t="s">
        <v>2</v>
      </c>
      <c r="H31" s="48">
        <v>643</v>
      </c>
    </row>
    <row r="32" spans="7:8" s="1" customFormat="1" ht="18.75">
      <c r="G32" s="3"/>
      <c r="H32" s="132"/>
    </row>
    <row r="33" s="1" customFormat="1" ht="15.75"/>
    <row r="34" s="1" customFormat="1" ht="15.75"/>
    <row r="35" s="1" customFormat="1" ht="15.75"/>
  </sheetData>
  <sheetProtection/>
  <mergeCells count="22">
    <mergeCell ref="B18:F18"/>
    <mergeCell ref="B29:F29"/>
    <mergeCell ref="A31:F31"/>
    <mergeCell ref="A19:A22"/>
    <mergeCell ref="B19:F22"/>
    <mergeCell ref="D11:F11"/>
    <mergeCell ref="B15:F15"/>
    <mergeCell ref="B16:F16"/>
    <mergeCell ref="B17:F17"/>
    <mergeCell ref="I21:I24"/>
    <mergeCell ref="A30:F30"/>
    <mergeCell ref="B26:E26"/>
    <mergeCell ref="J21:J24"/>
    <mergeCell ref="C24:D24"/>
    <mergeCell ref="A27:A28"/>
    <mergeCell ref="B27:F28"/>
    <mergeCell ref="E2:H2"/>
    <mergeCell ref="D3:H3"/>
    <mergeCell ref="E4:H4"/>
    <mergeCell ref="F5:H5"/>
    <mergeCell ref="G6:H6"/>
    <mergeCell ref="G7:H7"/>
  </mergeCells>
  <printOptions/>
  <pageMargins left="0.984251968503937" right="0.1968503937007874" top="0.35433070866141736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K67"/>
  <sheetViews>
    <sheetView view="pageBreakPreview" zoomScale="90" zoomScaleSheetLayoutView="90" zoomScalePageLayoutView="0" workbookViewId="0" topLeftCell="A1">
      <selection activeCell="F34" sqref="F34"/>
    </sheetView>
  </sheetViews>
  <sheetFormatPr defaultColWidth="14.421875" defaultRowHeight="15"/>
  <cols>
    <col min="1" max="1" width="32.8515625" style="5" customWidth="1"/>
    <col min="2" max="3" width="14.421875" style="152" customWidth="1"/>
    <col min="4" max="4" width="16.140625" style="5" bestFit="1" customWidth="1"/>
    <col min="5" max="7" width="14.7109375" style="5" bestFit="1" customWidth="1"/>
    <col min="8" max="8" width="17.8515625" style="5" customWidth="1"/>
    <col min="9" max="9" width="14.8515625" style="5" bestFit="1" customWidth="1"/>
    <col min="10" max="10" width="14.57421875" style="5" bestFit="1" customWidth="1"/>
    <col min="11" max="16384" width="14.421875" style="5" customWidth="1"/>
  </cols>
  <sheetData>
    <row r="1" ht="15">
      <c r="I1" s="112" t="s">
        <v>89</v>
      </c>
    </row>
    <row r="2" spans="1:10" ht="15.75">
      <c r="A2" s="303" t="s">
        <v>175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5.75">
      <c r="A3" s="303" t="s">
        <v>176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5.75">
      <c r="A4" s="303" t="s">
        <v>177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5.75">
      <c r="A5" s="303" t="s">
        <v>253</v>
      </c>
      <c r="B5" s="303"/>
      <c r="C5" s="303"/>
      <c r="D5" s="303"/>
      <c r="E5" s="303"/>
      <c r="F5" s="303"/>
      <c r="G5" s="303"/>
      <c r="H5" s="303"/>
      <c r="I5" s="303"/>
      <c r="J5" s="303"/>
    </row>
    <row r="7" spans="1:10" ht="15">
      <c r="A7" s="302" t="s">
        <v>15</v>
      </c>
      <c r="B7" s="305" t="s">
        <v>26</v>
      </c>
      <c r="C7" s="305" t="s">
        <v>36</v>
      </c>
      <c r="D7" s="302" t="s">
        <v>178</v>
      </c>
      <c r="E7" s="302"/>
      <c r="F7" s="302"/>
      <c r="G7" s="302"/>
      <c r="H7" s="302"/>
      <c r="I7" s="302"/>
      <c r="J7" s="302"/>
    </row>
    <row r="8" spans="1:10" ht="15">
      <c r="A8" s="302"/>
      <c r="B8" s="305"/>
      <c r="C8" s="305"/>
      <c r="D8" s="302" t="s">
        <v>27</v>
      </c>
      <c r="E8" s="302" t="s">
        <v>25</v>
      </c>
      <c r="F8" s="302"/>
      <c r="G8" s="302"/>
      <c r="H8" s="302"/>
      <c r="I8" s="302"/>
      <c r="J8" s="302"/>
    </row>
    <row r="9" spans="1:10" ht="15">
      <c r="A9" s="302"/>
      <c r="B9" s="305"/>
      <c r="C9" s="305"/>
      <c r="D9" s="302"/>
      <c r="E9" s="302" t="s">
        <v>179</v>
      </c>
      <c r="F9" s="302" t="s">
        <v>180</v>
      </c>
      <c r="G9" s="302" t="s">
        <v>181</v>
      </c>
      <c r="H9" s="366" t="s">
        <v>182</v>
      </c>
      <c r="I9" s="302" t="s">
        <v>183</v>
      </c>
      <c r="J9" s="302"/>
    </row>
    <row r="10" spans="1:10" ht="27" customHeight="1">
      <c r="A10" s="302"/>
      <c r="B10" s="305"/>
      <c r="C10" s="305"/>
      <c r="D10" s="302"/>
      <c r="E10" s="302"/>
      <c r="F10" s="302"/>
      <c r="G10" s="302"/>
      <c r="H10" s="366"/>
      <c r="I10" s="151" t="s">
        <v>27</v>
      </c>
      <c r="J10" s="151" t="s">
        <v>28</v>
      </c>
    </row>
    <row r="11" spans="1:10" ht="15">
      <c r="A11" s="113">
        <v>1</v>
      </c>
      <c r="B11" s="147">
        <v>2</v>
      </c>
      <c r="C11" s="147">
        <v>3</v>
      </c>
      <c r="D11" s="113">
        <v>4</v>
      </c>
      <c r="E11" s="113">
        <v>5</v>
      </c>
      <c r="F11" s="113">
        <v>6</v>
      </c>
      <c r="G11" s="113">
        <v>7</v>
      </c>
      <c r="H11" s="232">
        <v>8</v>
      </c>
      <c r="I11" s="113">
        <v>9</v>
      </c>
      <c r="J11" s="113">
        <v>10</v>
      </c>
    </row>
    <row r="12" spans="1:10" ht="28.5">
      <c r="A12" s="114" t="s">
        <v>184</v>
      </c>
      <c r="B12" s="147">
        <v>100</v>
      </c>
      <c r="C12" s="147" t="s">
        <v>30</v>
      </c>
      <c r="D12" s="165">
        <f>E12+F12+H12+I12</f>
        <v>156950598</v>
      </c>
      <c r="E12" s="165">
        <f>E15</f>
        <v>1027300</v>
      </c>
      <c r="F12" s="165">
        <f>F18</f>
        <v>3838600</v>
      </c>
      <c r="G12" s="165"/>
      <c r="H12" s="233">
        <f>H15</f>
        <v>135461220</v>
      </c>
      <c r="I12" s="165">
        <f>I15</f>
        <v>16623478</v>
      </c>
      <c r="J12" s="146"/>
    </row>
    <row r="13" spans="1:10" ht="19.5" customHeight="1">
      <c r="A13" s="115" t="s">
        <v>25</v>
      </c>
      <c r="B13" s="301">
        <v>110</v>
      </c>
      <c r="C13" s="301"/>
      <c r="D13" s="367">
        <f>I13</f>
        <v>0</v>
      </c>
      <c r="E13" s="368" t="s">
        <v>30</v>
      </c>
      <c r="F13" s="368" t="s">
        <v>30</v>
      </c>
      <c r="G13" s="368" t="s">
        <v>30</v>
      </c>
      <c r="H13" s="369" t="s">
        <v>30</v>
      </c>
      <c r="I13" s="367"/>
      <c r="J13" s="292" t="s">
        <v>30</v>
      </c>
    </row>
    <row r="14" spans="1:10" ht="24" customHeight="1">
      <c r="A14" s="116" t="s">
        <v>185</v>
      </c>
      <c r="B14" s="301"/>
      <c r="C14" s="301"/>
      <c r="D14" s="367"/>
      <c r="E14" s="368"/>
      <c r="F14" s="368"/>
      <c r="G14" s="368"/>
      <c r="H14" s="369"/>
      <c r="I14" s="367"/>
      <c r="J14" s="292"/>
    </row>
    <row r="15" spans="1:10" ht="25.5" customHeight="1">
      <c r="A15" s="116" t="s">
        <v>186</v>
      </c>
      <c r="B15" s="147">
        <v>130</v>
      </c>
      <c r="C15" s="147"/>
      <c r="D15" s="165">
        <f>E15+H15+I15</f>
        <v>153111998</v>
      </c>
      <c r="E15" s="165">
        <v>1027300</v>
      </c>
      <c r="F15" s="167" t="s">
        <v>30</v>
      </c>
      <c r="G15" s="167" t="s">
        <v>30</v>
      </c>
      <c r="H15" s="233">
        <v>135461220</v>
      </c>
      <c r="I15" s="165">
        <v>16623478</v>
      </c>
      <c r="J15" s="146"/>
    </row>
    <row r="16" spans="1:10" ht="39.75" customHeight="1">
      <c r="A16" s="116" t="s">
        <v>187</v>
      </c>
      <c r="B16" s="147">
        <v>130</v>
      </c>
      <c r="C16" s="147"/>
      <c r="D16" s="165">
        <f>I16</f>
        <v>0</v>
      </c>
      <c r="E16" s="167" t="s">
        <v>30</v>
      </c>
      <c r="F16" s="167" t="s">
        <v>30</v>
      </c>
      <c r="G16" s="167" t="s">
        <v>30</v>
      </c>
      <c r="H16" s="234" t="s">
        <v>30</v>
      </c>
      <c r="I16" s="165"/>
      <c r="J16" s="148" t="s">
        <v>30</v>
      </c>
    </row>
    <row r="17" spans="1:10" ht="79.5" customHeight="1">
      <c r="A17" s="116" t="s">
        <v>188</v>
      </c>
      <c r="B17" s="147">
        <v>140</v>
      </c>
      <c r="C17" s="147"/>
      <c r="D17" s="165"/>
      <c r="E17" s="167" t="s">
        <v>30</v>
      </c>
      <c r="F17" s="167" t="s">
        <v>30</v>
      </c>
      <c r="G17" s="167" t="s">
        <v>30</v>
      </c>
      <c r="H17" s="234" t="s">
        <v>30</v>
      </c>
      <c r="I17" s="165"/>
      <c r="J17" s="148" t="s">
        <v>30</v>
      </c>
    </row>
    <row r="18" spans="1:10" ht="38.25" customHeight="1">
      <c r="A18" s="116" t="s">
        <v>189</v>
      </c>
      <c r="B18" s="147">
        <v>180</v>
      </c>
      <c r="C18" s="147"/>
      <c r="D18" s="165">
        <f>F18</f>
        <v>3838600</v>
      </c>
      <c r="E18" s="167" t="s">
        <v>30</v>
      </c>
      <c r="F18" s="165">
        <v>3838600</v>
      </c>
      <c r="G18" s="165"/>
      <c r="H18" s="234" t="s">
        <v>30</v>
      </c>
      <c r="I18" s="167" t="s">
        <v>30</v>
      </c>
      <c r="J18" s="148" t="s">
        <v>30</v>
      </c>
    </row>
    <row r="19" spans="1:10" ht="15">
      <c r="A19" s="116" t="s">
        <v>190</v>
      </c>
      <c r="B19" s="147">
        <v>160</v>
      </c>
      <c r="C19" s="147"/>
      <c r="D19" s="165"/>
      <c r="E19" s="167" t="s">
        <v>30</v>
      </c>
      <c r="F19" s="167" t="s">
        <v>30</v>
      </c>
      <c r="G19" s="167" t="s">
        <v>30</v>
      </c>
      <c r="H19" s="234" t="s">
        <v>30</v>
      </c>
      <c r="I19" s="165"/>
      <c r="J19" s="146"/>
    </row>
    <row r="20" spans="1:10" ht="31.5" customHeight="1">
      <c r="A20" s="116" t="s">
        <v>191</v>
      </c>
      <c r="B20" s="147">
        <v>180</v>
      </c>
      <c r="C20" s="147" t="s">
        <v>30</v>
      </c>
      <c r="D20" s="165"/>
      <c r="E20" s="167" t="s">
        <v>30</v>
      </c>
      <c r="F20" s="167" t="s">
        <v>30</v>
      </c>
      <c r="G20" s="167" t="s">
        <v>30</v>
      </c>
      <c r="H20" s="234" t="s">
        <v>30</v>
      </c>
      <c r="I20" s="165"/>
      <c r="J20" s="148" t="s">
        <v>30</v>
      </c>
    </row>
    <row r="21" spans="1:10" ht="15">
      <c r="A21" s="116"/>
      <c r="B21" s="147"/>
      <c r="C21" s="147"/>
      <c r="D21" s="270"/>
      <c r="E21" s="165"/>
      <c r="F21" s="165"/>
      <c r="G21" s="165"/>
      <c r="H21" s="233"/>
      <c r="I21" s="165"/>
      <c r="J21" s="146"/>
    </row>
    <row r="22" spans="1:11" ht="25.5" customHeight="1">
      <c r="A22" s="116" t="s">
        <v>31</v>
      </c>
      <c r="B22" s="147">
        <v>200</v>
      </c>
      <c r="C22" s="147" t="s">
        <v>30</v>
      </c>
      <c r="D22" s="235">
        <f>D23+D27+D30+D35</f>
        <v>156950598</v>
      </c>
      <c r="E22" s="168">
        <f>E23+E27+E30+E35</f>
        <v>1027300</v>
      </c>
      <c r="F22" s="168">
        <f>F23+F27+F30+F35</f>
        <v>3838600</v>
      </c>
      <c r="G22" s="165"/>
      <c r="H22" s="235">
        <f>H23+H27+H30+H35</f>
        <v>135461220</v>
      </c>
      <c r="I22" s="168">
        <f>I23+I27+I30+I35</f>
        <v>16623478</v>
      </c>
      <c r="J22" s="146"/>
      <c r="K22" s="153"/>
    </row>
    <row r="23" spans="1:10" ht="35.25" customHeight="1">
      <c r="A23" s="116" t="s">
        <v>192</v>
      </c>
      <c r="B23" s="147">
        <v>210</v>
      </c>
      <c r="C23" s="269"/>
      <c r="D23" s="168">
        <f>D24+D25+D26</f>
        <v>113750149.63</v>
      </c>
      <c r="E23" s="168">
        <f aca="true" t="shared" si="0" ref="E23:J23">E24+E25+E26</f>
        <v>837200</v>
      </c>
      <c r="F23" s="168">
        <f t="shared" si="0"/>
        <v>0</v>
      </c>
      <c r="G23" s="168">
        <f t="shared" si="0"/>
        <v>0</v>
      </c>
      <c r="H23" s="235">
        <f t="shared" si="0"/>
        <v>103687239.63</v>
      </c>
      <c r="I23" s="168">
        <f t="shared" si="0"/>
        <v>9225710</v>
      </c>
      <c r="J23" s="117">
        <f t="shared" si="0"/>
        <v>0</v>
      </c>
    </row>
    <row r="24" spans="1:10" ht="33" customHeight="1">
      <c r="A24" s="115" t="s">
        <v>193</v>
      </c>
      <c r="B24" s="147">
        <v>211</v>
      </c>
      <c r="C24" s="147">
        <v>111</v>
      </c>
      <c r="D24" s="165">
        <f>E24+F24+G24+H24+I24</f>
        <v>86423804.55</v>
      </c>
      <c r="E24" s="165">
        <v>643200</v>
      </c>
      <c r="F24" s="165"/>
      <c r="G24" s="165"/>
      <c r="H24" s="233">
        <v>78710704.55</v>
      </c>
      <c r="I24" s="165">
        <f>2927500+4142400</f>
        <v>7069900</v>
      </c>
      <c r="J24" s="146"/>
    </row>
    <row r="25" spans="1:10" ht="54" customHeight="1">
      <c r="A25" s="118" t="s">
        <v>194</v>
      </c>
      <c r="B25" s="147"/>
      <c r="C25" s="147">
        <v>112</v>
      </c>
      <c r="D25" s="165">
        <f>E25+F25+G25+H25+I25</f>
        <v>145624.16</v>
      </c>
      <c r="E25" s="165"/>
      <c r="F25" s="165"/>
      <c r="G25" s="165"/>
      <c r="H25" s="233">
        <v>124924.16</v>
      </c>
      <c r="I25" s="165">
        <v>20700</v>
      </c>
      <c r="J25" s="146"/>
    </row>
    <row r="26" spans="1:10" ht="30">
      <c r="A26" s="116" t="s">
        <v>195</v>
      </c>
      <c r="B26" s="147">
        <v>213</v>
      </c>
      <c r="C26" s="147">
        <v>119</v>
      </c>
      <c r="D26" s="165">
        <f>E26+F26+G26+H26+I26</f>
        <v>27180720.92</v>
      </c>
      <c r="E26" s="165">
        <v>194000</v>
      </c>
      <c r="F26" s="165"/>
      <c r="G26" s="165"/>
      <c r="H26" s="233">
        <v>24851610.92</v>
      </c>
      <c r="I26" s="165">
        <f>884105+1251005</f>
        <v>2135110</v>
      </c>
      <c r="J26" s="146"/>
    </row>
    <row r="27" spans="1:10" ht="43.5" customHeight="1">
      <c r="A27" s="116" t="s">
        <v>196</v>
      </c>
      <c r="B27" s="147">
        <v>220</v>
      </c>
      <c r="C27" s="147"/>
      <c r="D27" s="168">
        <f>D28+D29</f>
        <v>0</v>
      </c>
      <c r="E27" s="168">
        <f aca="true" t="shared" si="1" ref="E27:J27">E28+E29</f>
        <v>0</v>
      </c>
      <c r="F27" s="168">
        <f t="shared" si="1"/>
        <v>0</v>
      </c>
      <c r="G27" s="168">
        <f t="shared" si="1"/>
        <v>0</v>
      </c>
      <c r="H27" s="235">
        <f t="shared" si="1"/>
        <v>0</v>
      </c>
      <c r="I27" s="168">
        <f t="shared" si="1"/>
        <v>0</v>
      </c>
      <c r="J27" s="117">
        <f t="shared" si="1"/>
        <v>0</v>
      </c>
    </row>
    <row r="28" spans="1:10" ht="15">
      <c r="A28" s="370" t="s">
        <v>197</v>
      </c>
      <c r="B28" s="147"/>
      <c r="C28" s="147">
        <v>112</v>
      </c>
      <c r="D28" s="165">
        <f>F28</f>
        <v>0</v>
      </c>
      <c r="E28" s="165"/>
      <c r="F28" s="165">
        <v>0</v>
      </c>
      <c r="G28" s="165"/>
      <c r="H28" s="233"/>
      <c r="I28" s="165"/>
      <c r="J28" s="146"/>
    </row>
    <row r="29" spans="1:10" ht="15">
      <c r="A29" s="371"/>
      <c r="B29" s="147"/>
      <c r="C29" s="147">
        <v>321</v>
      </c>
      <c r="D29" s="165">
        <f>F29</f>
        <v>0</v>
      </c>
      <c r="E29" s="165"/>
      <c r="F29" s="165">
        <v>0</v>
      </c>
      <c r="G29" s="165"/>
      <c r="H29" s="233"/>
      <c r="I29" s="165"/>
      <c r="J29" s="146"/>
    </row>
    <row r="30" spans="1:10" ht="41.25" customHeight="1">
      <c r="A30" s="116" t="s">
        <v>198</v>
      </c>
      <c r="B30" s="147">
        <v>230</v>
      </c>
      <c r="C30" s="220"/>
      <c r="D30" s="235">
        <f>D31+D32+D33</f>
        <v>736406</v>
      </c>
      <c r="E30" s="168">
        <f aca="true" t="shared" si="2" ref="E30:J30">E31+E32+E33</f>
        <v>2700</v>
      </c>
      <c r="F30" s="168">
        <f t="shared" si="2"/>
        <v>0</v>
      </c>
      <c r="G30" s="168">
        <f t="shared" si="2"/>
        <v>0</v>
      </c>
      <c r="H30" s="235">
        <f t="shared" si="2"/>
        <v>683116</v>
      </c>
      <c r="I30" s="168">
        <f t="shared" si="2"/>
        <v>50590</v>
      </c>
      <c r="J30" s="117">
        <f t="shared" si="2"/>
        <v>0</v>
      </c>
    </row>
    <row r="31" spans="1:10" ht="42.75" customHeight="1">
      <c r="A31" s="116" t="s">
        <v>199</v>
      </c>
      <c r="B31" s="147"/>
      <c r="C31" s="147">
        <v>851</v>
      </c>
      <c r="D31" s="165">
        <f>E31+F31+H31+I31</f>
        <v>417186</v>
      </c>
      <c r="E31" s="165">
        <v>1700</v>
      </c>
      <c r="F31" s="165"/>
      <c r="G31" s="165"/>
      <c r="H31" s="233">
        <v>404395</v>
      </c>
      <c r="I31" s="165">
        <v>11091</v>
      </c>
      <c r="J31" s="146"/>
    </row>
    <row r="32" spans="1:10" ht="15">
      <c r="A32" s="116" t="s">
        <v>200</v>
      </c>
      <c r="B32" s="147"/>
      <c r="C32" s="147">
        <v>852</v>
      </c>
      <c r="D32" s="165">
        <f>E32+F32+H32+I32</f>
        <v>32429</v>
      </c>
      <c r="E32" s="165">
        <v>0</v>
      </c>
      <c r="F32" s="165"/>
      <c r="G32" s="165"/>
      <c r="H32" s="233">
        <v>19330</v>
      </c>
      <c r="I32" s="165">
        <v>13099</v>
      </c>
      <c r="J32" s="146"/>
    </row>
    <row r="33" spans="1:10" ht="15">
      <c r="A33" s="119" t="s">
        <v>201</v>
      </c>
      <c r="B33" s="147"/>
      <c r="C33" s="147">
        <v>853</v>
      </c>
      <c r="D33" s="270">
        <f>H33+I33+E33</f>
        <v>286791</v>
      </c>
      <c r="E33" s="165">
        <v>1000</v>
      </c>
      <c r="F33" s="165"/>
      <c r="G33" s="165"/>
      <c r="H33" s="270">
        <v>259391</v>
      </c>
      <c r="I33" s="270">
        <v>26400</v>
      </c>
      <c r="J33" s="146"/>
    </row>
    <row r="34" spans="1:10" ht="44.25" customHeight="1">
      <c r="A34" s="116" t="s">
        <v>202</v>
      </c>
      <c r="B34" s="147">
        <v>250</v>
      </c>
      <c r="C34" s="147"/>
      <c r="D34" s="165"/>
      <c r="E34" s="165"/>
      <c r="F34" s="165"/>
      <c r="G34" s="165"/>
      <c r="H34" s="233"/>
      <c r="I34" s="165"/>
      <c r="J34" s="146"/>
    </row>
    <row r="35" spans="1:10" ht="15">
      <c r="A35" s="370" t="s">
        <v>32</v>
      </c>
      <c r="B35" s="315">
        <v>260</v>
      </c>
      <c r="C35" s="147" t="s">
        <v>30</v>
      </c>
      <c r="D35" s="168">
        <f>D36+D39+D37+D38</f>
        <v>42464042.37</v>
      </c>
      <c r="E35" s="168">
        <f aca="true" t="shared" si="3" ref="E35:J35">E36+E39</f>
        <v>187400</v>
      </c>
      <c r="F35" s="168">
        <f>F36+F39+F37+F38</f>
        <v>3838600</v>
      </c>
      <c r="G35" s="165">
        <f t="shared" si="3"/>
        <v>0</v>
      </c>
      <c r="H35" s="235">
        <f t="shared" si="3"/>
        <v>31090864.369999997</v>
      </c>
      <c r="I35" s="168">
        <f t="shared" si="3"/>
        <v>7347178</v>
      </c>
      <c r="J35" s="146">
        <f t="shared" si="3"/>
        <v>0</v>
      </c>
    </row>
    <row r="36" spans="1:10" ht="15">
      <c r="A36" s="372"/>
      <c r="B36" s="373"/>
      <c r="C36" s="147">
        <v>243</v>
      </c>
      <c r="D36" s="165">
        <f>E36+F36+G36+H36+I36</f>
        <v>0</v>
      </c>
      <c r="E36" s="165"/>
      <c r="F36" s="165"/>
      <c r="G36" s="165"/>
      <c r="H36" s="233"/>
      <c r="I36" s="165"/>
      <c r="J36" s="146"/>
    </row>
    <row r="37" spans="1:10" ht="15">
      <c r="A37" s="372"/>
      <c r="B37" s="373"/>
      <c r="C37" s="147"/>
      <c r="D37" s="165"/>
      <c r="E37" s="165"/>
      <c r="F37" s="165"/>
      <c r="G37" s="165"/>
      <c r="H37" s="233"/>
      <c r="I37" s="165"/>
      <c r="J37" s="146"/>
    </row>
    <row r="38" spans="1:10" ht="15">
      <c r="A38" s="372"/>
      <c r="B38" s="373"/>
      <c r="C38" s="147"/>
      <c r="D38" s="165"/>
      <c r="E38" s="165"/>
      <c r="F38" s="165"/>
      <c r="G38" s="165"/>
      <c r="H38" s="233"/>
      <c r="I38" s="165"/>
      <c r="J38" s="146"/>
    </row>
    <row r="39" spans="1:10" ht="15">
      <c r="A39" s="371"/>
      <c r="B39" s="316"/>
      <c r="C39" s="120">
        <v>244</v>
      </c>
      <c r="D39" s="169">
        <f>D40+D41+D42+D43+D44+D45+D46+D47</f>
        <v>42464042.37</v>
      </c>
      <c r="E39" s="169">
        <f aca="true" t="shared" si="4" ref="E39:J39">E40+E41+E42+E43+E44+E45</f>
        <v>187400</v>
      </c>
      <c r="F39" s="169">
        <f>F40+F41+F42+F43+F44+F45+F46+F47</f>
        <v>3838600</v>
      </c>
      <c r="G39" s="169">
        <f t="shared" si="4"/>
        <v>0</v>
      </c>
      <c r="H39" s="236">
        <f>H40+H41+H42+H43+H44+H45+H46+H47</f>
        <v>31090864.369999997</v>
      </c>
      <c r="I39" s="169">
        <f>I40+I41+I42+I43+I44+I45+I46+I47</f>
        <v>7347178</v>
      </c>
      <c r="J39" s="116">
        <f t="shared" si="4"/>
        <v>0</v>
      </c>
    </row>
    <row r="40" spans="1:10" ht="15">
      <c r="A40" s="149" t="s">
        <v>203</v>
      </c>
      <c r="B40" s="150"/>
      <c r="C40" s="147">
        <v>221</v>
      </c>
      <c r="D40" s="170">
        <f>E40+F40+G40+H40+I40</f>
        <v>500660.48</v>
      </c>
      <c r="E40" s="170"/>
      <c r="F40" s="170"/>
      <c r="G40" s="170"/>
      <c r="H40" s="237">
        <v>370240.48</v>
      </c>
      <c r="I40" s="170">
        <v>130420</v>
      </c>
      <c r="J40" s="116"/>
    </row>
    <row r="41" spans="1:10" ht="22.5" customHeight="1">
      <c r="A41" s="149" t="s">
        <v>204</v>
      </c>
      <c r="B41" s="150"/>
      <c r="C41" s="147">
        <v>222</v>
      </c>
      <c r="D41" s="170">
        <f>E41+F41+G41+H41</f>
        <v>0</v>
      </c>
      <c r="E41" s="170"/>
      <c r="F41" s="170"/>
      <c r="G41" s="170"/>
      <c r="H41" s="237"/>
      <c r="I41" s="170"/>
      <c r="J41" s="116"/>
    </row>
    <row r="42" spans="1:10" ht="19.5" customHeight="1">
      <c r="A42" s="149" t="s">
        <v>205</v>
      </c>
      <c r="B42" s="150"/>
      <c r="C42" s="147">
        <v>223</v>
      </c>
      <c r="D42" s="170">
        <f aca="true" t="shared" si="5" ref="D42:D47">E42+F42+G42+H42+I42</f>
        <v>2666437</v>
      </c>
      <c r="E42" s="170">
        <v>17200</v>
      </c>
      <c r="F42" s="170"/>
      <c r="G42" s="170"/>
      <c r="H42" s="237">
        <v>2535550</v>
      </c>
      <c r="I42" s="170">
        <v>113687</v>
      </c>
      <c r="J42" s="116"/>
    </row>
    <row r="43" spans="1:10" ht="29.25" customHeight="1">
      <c r="A43" s="149" t="s">
        <v>206</v>
      </c>
      <c r="B43" s="150"/>
      <c r="C43" s="147">
        <v>224</v>
      </c>
      <c r="D43" s="170">
        <f t="shared" si="5"/>
        <v>19030200</v>
      </c>
      <c r="E43" s="170">
        <v>170200</v>
      </c>
      <c r="F43" s="170"/>
      <c r="G43" s="170"/>
      <c r="H43" s="237">
        <v>18500000</v>
      </c>
      <c r="I43" s="170">
        <v>360000</v>
      </c>
      <c r="J43" s="116"/>
    </row>
    <row r="44" spans="1:10" ht="39.75" customHeight="1">
      <c r="A44" s="149" t="s">
        <v>207</v>
      </c>
      <c r="B44" s="150"/>
      <c r="C44" s="147">
        <v>225</v>
      </c>
      <c r="D44" s="170">
        <f t="shared" si="5"/>
        <v>1240240.96</v>
      </c>
      <c r="E44" s="170"/>
      <c r="F44" s="170"/>
      <c r="G44" s="170"/>
      <c r="H44" s="237">
        <v>333219.96</v>
      </c>
      <c r="I44" s="170">
        <v>907021</v>
      </c>
      <c r="J44" s="116"/>
    </row>
    <row r="45" spans="1:10" ht="24.75" customHeight="1">
      <c r="A45" s="149" t="s">
        <v>208</v>
      </c>
      <c r="B45" s="150"/>
      <c r="C45" s="147">
        <v>226</v>
      </c>
      <c r="D45" s="170">
        <f t="shared" si="5"/>
        <v>3403630</v>
      </c>
      <c r="E45" s="170"/>
      <c r="F45" s="170">
        <v>400000</v>
      </c>
      <c r="G45" s="170"/>
      <c r="H45" s="237">
        <v>903180</v>
      </c>
      <c r="I45" s="170">
        <f>1902610+197840</f>
        <v>2100450</v>
      </c>
      <c r="J45" s="116"/>
    </row>
    <row r="46" spans="1:10" ht="39" customHeight="1">
      <c r="A46" s="149" t="s">
        <v>209</v>
      </c>
      <c r="B46" s="150"/>
      <c r="C46" s="147">
        <v>310</v>
      </c>
      <c r="D46" s="170">
        <f t="shared" si="5"/>
        <v>887028.33</v>
      </c>
      <c r="E46" s="170"/>
      <c r="F46" s="170"/>
      <c r="G46" s="170"/>
      <c r="H46" s="237">
        <v>587028.33</v>
      </c>
      <c r="I46" s="170">
        <v>300000</v>
      </c>
      <c r="J46" s="116"/>
    </row>
    <row r="47" spans="1:10" ht="36" customHeight="1">
      <c r="A47" s="149" t="s">
        <v>210</v>
      </c>
      <c r="B47" s="150"/>
      <c r="C47" s="147">
        <v>340</v>
      </c>
      <c r="D47" s="170">
        <f t="shared" si="5"/>
        <v>14735845.6</v>
      </c>
      <c r="E47" s="170"/>
      <c r="F47" s="170">
        <v>3438600</v>
      </c>
      <c r="G47" s="170"/>
      <c r="H47" s="237">
        <v>7861645.6</v>
      </c>
      <c r="I47" s="170">
        <f>1522600+1913000</f>
        <v>3435600</v>
      </c>
      <c r="J47" s="116"/>
    </row>
    <row r="48" spans="1:10" ht="36.75" customHeight="1">
      <c r="A48" s="116" t="s">
        <v>33</v>
      </c>
      <c r="B48" s="147">
        <v>300</v>
      </c>
      <c r="C48" s="147" t="s">
        <v>30</v>
      </c>
      <c r="D48" s="165"/>
      <c r="E48" s="165"/>
      <c r="F48" s="165"/>
      <c r="G48" s="165"/>
      <c r="H48" s="233"/>
      <c r="I48" s="165"/>
      <c r="J48" s="146"/>
    </row>
    <row r="49" spans="1:10" ht="15">
      <c r="A49" s="116" t="s">
        <v>24</v>
      </c>
      <c r="B49" s="301">
        <v>310</v>
      </c>
      <c r="C49" s="301"/>
      <c r="D49" s="367"/>
      <c r="E49" s="367"/>
      <c r="F49" s="367"/>
      <c r="G49" s="367"/>
      <c r="H49" s="374"/>
      <c r="I49" s="367"/>
      <c r="J49" s="314"/>
    </row>
    <row r="50" spans="1:10" ht="19.5" customHeight="1">
      <c r="A50" s="116" t="s">
        <v>211</v>
      </c>
      <c r="B50" s="301"/>
      <c r="C50" s="301"/>
      <c r="D50" s="367"/>
      <c r="E50" s="367"/>
      <c r="F50" s="367"/>
      <c r="G50" s="367"/>
      <c r="H50" s="374"/>
      <c r="I50" s="367"/>
      <c r="J50" s="314"/>
    </row>
    <row r="51" spans="1:10" ht="15">
      <c r="A51" s="116" t="s">
        <v>212</v>
      </c>
      <c r="B51" s="147">
        <v>320</v>
      </c>
      <c r="C51" s="147"/>
      <c r="D51" s="165"/>
      <c r="E51" s="165"/>
      <c r="F51" s="165"/>
      <c r="G51" s="165"/>
      <c r="H51" s="233"/>
      <c r="I51" s="165"/>
      <c r="J51" s="146"/>
    </row>
    <row r="52" spans="1:10" ht="35.25" customHeight="1">
      <c r="A52" s="116" t="s">
        <v>34</v>
      </c>
      <c r="B52" s="147">
        <v>400</v>
      </c>
      <c r="C52" s="147"/>
      <c r="D52" s="165"/>
      <c r="E52" s="165"/>
      <c r="F52" s="165"/>
      <c r="G52" s="165"/>
      <c r="H52" s="233"/>
      <c r="I52" s="165"/>
      <c r="J52" s="146"/>
    </row>
    <row r="53" spans="1:10" ht="15">
      <c r="A53" s="116" t="s">
        <v>213</v>
      </c>
      <c r="B53" s="301">
        <v>410</v>
      </c>
      <c r="C53" s="301"/>
      <c r="D53" s="367"/>
      <c r="E53" s="367"/>
      <c r="F53" s="367"/>
      <c r="G53" s="367"/>
      <c r="H53" s="374"/>
      <c r="I53" s="367"/>
      <c r="J53" s="314"/>
    </row>
    <row r="54" spans="1:10" ht="27" customHeight="1">
      <c r="A54" s="116" t="s">
        <v>214</v>
      </c>
      <c r="B54" s="301"/>
      <c r="C54" s="301"/>
      <c r="D54" s="367"/>
      <c r="E54" s="367"/>
      <c r="F54" s="367"/>
      <c r="G54" s="367"/>
      <c r="H54" s="374"/>
      <c r="I54" s="367"/>
      <c r="J54" s="314"/>
    </row>
    <row r="55" spans="1:10" ht="15">
      <c r="A55" s="116" t="s">
        <v>215</v>
      </c>
      <c r="B55" s="147">
        <v>420</v>
      </c>
      <c r="C55" s="147"/>
      <c r="D55" s="165"/>
      <c r="E55" s="165"/>
      <c r="F55" s="165"/>
      <c r="G55" s="165"/>
      <c r="H55" s="233"/>
      <c r="I55" s="165"/>
      <c r="J55" s="146"/>
    </row>
    <row r="56" spans="1:10" ht="27" customHeight="1">
      <c r="A56" s="114" t="s">
        <v>29</v>
      </c>
      <c r="B56" s="147">
        <v>500</v>
      </c>
      <c r="C56" s="147" t="s">
        <v>30</v>
      </c>
      <c r="D56" s="165">
        <f>E56+F56+G56+H56+I56</f>
        <v>0</v>
      </c>
      <c r="E56" s="165"/>
      <c r="F56" s="165"/>
      <c r="G56" s="165"/>
      <c r="H56" s="233"/>
      <c r="I56" s="165"/>
      <c r="J56" s="146"/>
    </row>
    <row r="57" spans="1:10" ht="24.75" customHeight="1">
      <c r="A57" s="114" t="s">
        <v>35</v>
      </c>
      <c r="B57" s="147">
        <v>600</v>
      </c>
      <c r="C57" s="147" t="s">
        <v>30</v>
      </c>
      <c r="D57" s="165"/>
      <c r="E57" s="165"/>
      <c r="F57" s="165"/>
      <c r="G57" s="165"/>
      <c r="H57" s="233"/>
      <c r="I57" s="165"/>
      <c r="J57" s="146"/>
    </row>
    <row r="60" spans="1:9" ht="18.75">
      <c r="A60" s="3" t="s">
        <v>90</v>
      </c>
      <c r="B60" s="5"/>
      <c r="C60" s="5"/>
      <c r="F60" s="3" t="s">
        <v>71</v>
      </c>
      <c r="H60" s="271" t="s">
        <v>261</v>
      </c>
      <c r="I60" s="154"/>
    </row>
    <row r="61" spans="1:9" ht="18.75">
      <c r="A61" s="3" t="s">
        <v>174</v>
      </c>
      <c r="B61" s="5"/>
      <c r="C61" s="5"/>
      <c r="F61" s="3" t="s">
        <v>248</v>
      </c>
      <c r="I61" s="81" t="s">
        <v>249</v>
      </c>
    </row>
    <row r="62" spans="1:9" ht="18.75">
      <c r="A62" s="3"/>
      <c r="B62" s="5"/>
      <c r="C62" s="5"/>
      <c r="F62" s="3"/>
      <c r="I62" s="81"/>
    </row>
    <row r="63" spans="1:9" ht="18.75">
      <c r="A63" s="3" t="s">
        <v>91</v>
      </c>
      <c r="F63" s="3" t="s">
        <v>71</v>
      </c>
      <c r="I63" s="154" t="s">
        <v>250</v>
      </c>
    </row>
    <row r="64" spans="1:9" ht="18.75">
      <c r="A64" s="3" t="s">
        <v>251</v>
      </c>
      <c r="F64" s="3" t="s">
        <v>248</v>
      </c>
      <c r="I64" s="81" t="s">
        <v>126</v>
      </c>
    </row>
    <row r="65" spans="1:3" ht="18.75">
      <c r="A65" s="3"/>
      <c r="B65" s="3"/>
      <c r="C65" s="3"/>
    </row>
    <row r="66" spans="1:3" ht="18.75">
      <c r="A66" s="3"/>
      <c r="B66" s="3"/>
      <c r="C66" s="3"/>
    </row>
    <row r="67" spans="1:3" ht="18.75">
      <c r="A67" s="3" t="s">
        <v>252</v>
      </c>
      <c r="B67" s="3"/>
      <c r="C67" s="3"/>
    </row>
  </sheetData>
  <sheetProtection/>
  <mergeCells count="45">
    <mergeCell ref="I53:I54"/>
    <mergeCell ref="J53:J54"/>
    <mergeCell ref="H49:H50"/>
    <mergeCell ref="I49:I50"/>
    <mergeCell ref="J49:J50"/>
    <mergeCell ref="B53:B54"/>
    <mergeCell ref="C53:C54"/>
    <mergeCell ref="D53:D54"/>
    <mergeCell ref="E53:E54"/>
    <mergeCell ref="F53:F54"/>
    <mergeCell ref="G53:G54"/>
    <mergeCell ref="H53:H54"/>
    <mergeCell ref="B49:B50"/>
    <mergeCell ref="C49:C50"/>
    <mergeCell ref="D49:D50"/>
    <mergeCell ref="E49:E50"/>
    <mergeCell ref="F49:F50"/>
    <mergeCell ref="G49:G50"/>
    <mergeCell ref="G13:G14"/>
    <mergeCell ref="H13:H14"/>
    <mergeCell ref="I13:I14"/>
    <mergeCell ref="J13:J14"/>
    <mergeCell ref="A28:A29"/>
    <mergeCell ref="A35:A39"/>
    <mergeCell ref="B35:B39"/>
    <mergeCell ref="E9:E10"/>
    <mergeCell ref="F9:F10"/>
    <mergeCell ref="G9:G10"/>
    <mergeCell ref="H9:H10"/>
    <mergeCell ref="I9:J9"/>
    <mergeCell ref="B13:B14"/>
    <mergeCell ref="C13:C14"/>
    <mergeCell ref="D13:D14"/>
    <mergeCell ref="E13:E14"/>
    <mergeCell ref="F13:F14"/>
    <mergeCell ref="A2:J2"/>
    <mergeCell ref="A3:J3"/>
    <mergeCell ref="A4:J4"/>
    <mergeCell ref="A5:J5"/>
    <mergeCell ref="A7:A10"/>
    <mergeCell ref="B7:B10"/>
    <mergeCell ref="C7:C10"/>
    <mergeCell ref="D7:J7"/>
    <mergeCell ref="D8:D10"/>
    <mergeCell ref="E8:J8"/>
  </mergeCells>
  <printOptions/>
  <pageMargins left="0.7086614173228347" right="0.7086614173228347" top="0.35433070866141736" bottom="0.35433070866141736" header="0.31496062992125984" footer="0.31496062992125984"/>
  <pageSetup fitToHeight="2" fitToWidth="1" orientation="landscape" paperSize="9" scale="67" r:id="rId1"/>
  <headerFooter>
    <oddFooter>&amp;CСтраница &amp;С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67"/>
  <sheetViews>
    <sheetView view="pageBreakPreview" zoomScale="90" zoomScaleSheetLayoutView="90" zoomScalePageLayoutView="0" workbookViewId="0" topLeftCell="A1">
      <selection activeCell="E25" sqref="E25"/>
    </sheetView>
  </sheetViews>
  <sheetFormatPr defaultColWidth="10.8515625" defaultRowHeight="15"/>
  <cols>
    <col min="1" max="1" width="31.28125" style="5" customWidth="1"/>
    <col min="2" max="3" width="10.8515625" style="152" customWidth="1"/>
    <col min="4" max="4" width="15.140625" style="5" customWidth="1"/>
    <col min="5" max="5" width="16.140625" style="5" customWidth="1"/>
    <col min="6" max="6" width="14.28125" style="5" customWidth="1"/>
    <col min="7" max="7" width="14.140625" style="5" customWidth="1"/>
    <col min="8" max="8" width="17.8515625" style="5" customWidth="1"/>
    <col min="9" max="9" width="14.8515625" style="5" bestFit="1" customWidth="1"/>
    <col min="10" max="10" width="14.57421875" style="5" customWidth="1"/>
    <col min="11" max="16384" width="10.8515625" style="5" customWidth="1"/>
  </cols>
  <sheetData>
    <row r="1" ht="15">
      <c r="I1" s="112" t="s">
        <v>89</v>
      </c>
    </row>
    <row r="2" spans="1:10" ht="15.75">
      <c r="A2" s="303" t="s">
        <v>175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5.75">
      <c r="A3" s="303" t="s">
        <v>176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ht="15.75">
      <c r="A4" s="303" t="s">
        <v>177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5.75">
      <c r="A5" s="303" t="s">
        <v>285</v>
      </c>
      <c r="B5" s="303"/>
      <c r="C5" s="303"/>
      <c r="D5" s="303"/>
      <c r="E5" s="303"/>
      <c r="F5" s="303"/>
      <c r="G5" s="303"/>
      <c r="H5" s="303"/>
      <c r="I5" s="303"/>
      <c r="J5" s="303"/>
    </row>
    <row r="7" spans="1:10" ht="15" customHeight="1">
      <c r="A7" s="302" t="s">
        <v>15</v>
      </c>
      <c r="B7" s="305" t="s">
        <v>26</v>
      </c>
      <c r="C7" s="305" t="s">
        <v>36</v>
      </c>
      <c r="D7" s="302" t="s">
        <v>178</v>
      </c>
      <c r="E7" s="302"/>
      <c r="F7" s="302"/>
      <c r="G7" s="302"/>
      <c r="H7" s="302"/>
      <c r="I7" s="302"/>
      <c r="J7" s="302"/>
    </row>
    <row r="8" spans="1:10" ht="15">
      <c r="A8" s="302"/>
      <c r="B8" s="305"/>
      <c r="C8" s="305"/>
      <c r="D8" s="302" t="s">
        <v>27</v>
      </c>
      <c r="E8" s="302" t="s">
        <v>25</v>
      </c>
      <c r="F8" s="302"/>
      <c r="G8" s="302"/>
      <c r="H8" s="302"/>
      <c r="I8" s="302"/>
      <c r="J8" s="302"/>
    </row>
    <row r="9" spans="1:10" ht="15" customHeight="1">
      <c r="A9" s="302"/>
      <c r="B9" s="305"/>
      <c r="C9" s="305"/>
      <c r="D9" s="302"/>
      <c r="E9" s="302" t="s">
        <v>179</v>
      </c>
      <c r="F9" s="302" t="s">
        <v>180</v>
      </c>
      <c r="G9" s="302" t="s">
        <v>181</v>
      </c>
      <c r="H9" s="366" t="s">
        <v>182</v>
      </c>
      <c r="I9" s="302" t="s">
        <v>183</v>
      </c>
      <c r="J9" s="302"/>
    </row>
    <row r="10" spans="1:10" ht="64.5" customHeight="1">
      <c r="A10" s="302"/>
      <c r="B10" s="305"/>
      <c r="C10" s="305"/>
      <c r="D10" s="302"/>
      <c r="E10" s="302"/>
      <c r="F10" s="302"/>
      <c r="G10" s="302"/>
      <c r="H10" s="366"/>
      <c r="I10" s="213" t="s">
        <v>27</v>
      </c>
      <c r="J10" s="151" t="s">
        <v>28</v>
      </c>
    </row>
    <row r="11" spans="1:10" ht="15">
      <c r="A11" s="113">
        <v>1</v>
      </c>
      <c r="B11" s="147">
        <v>2</v>
      </c>
      <c r="C11" s="147">
        <v>3</v>
      </c>
      <c r="D11" s="113">
        <v>4</v>
      </c>
      <c r="E11" s="113">
        <v>5</v>
      </c>
      <c r="F11" s="113">
        <v>6</v>
      </c>
      <c r="G11" s="113">
        <v>7</v>
      </c>
      <c r="H11" s="232">
        <v>8</v>
      </c>
      <c r="I11" s="113">
        <v>9</v>
      </c>
      <c r="J11" s="113">
        <v>10</v>
      </c>
    </row>
    <row r="12" spans="1:10" ht="39" customHeight="1">
      <c r="A12" s="114" t="s">
        <v>184</v>
      </c>
      <c r="B12" s="147">
        <v>100</v>
      </c>
      <c r="C12" s="147" t="s">
        <v>30</v>
      </c>
      <c r="D12" s="166">
        <f>E12+F12+H12+I12</f>
        <v>156950598</v>
      </c>
      <c r="E12" s="166">
        <f>E15</f>
        <v>1027300</v>
      </c>
      <c r="F12" s="166">
        <f>F18</f>
        <v>3838600</v>
      </c>
      <c r="G12" s="166"/>
      <c r="H12" s="233">
        <f>H15</f>
        <v>135461220</v>
      </c>
      <c r="I12" s="215">
        <f>I15</f>
        <v>16623478</v>
      </c>
      <c r="J12" s="166"/>
    </row>
    <row r="13" spans="1:10" ht="15">
      <c r="A13" s="115" t="s">
        <v>25</v>
      </c>
      <c r="B13" s="301">
        <v>110</v>
      </c>
      <c r="C13" s="301"/>
      <c r="D13" s="367">
        <f>I13</f>
        <v>0</v>
      </c>
      <c r="E13" s="368" t="s">
        <v>30</v>
      </c>
      <c r="F13" s="368" t="s">
        <v>30</v>
      </c>
      <c r="G13" s="368" t="s">
        <v>30</v>
      </c>
      <c r="H13" s="369" t="s">
        <v>30</v>
      </c>
      <c r="I13" s="367"/>
      <c r="J13" s="368" t="s">
        <v>30</v>
      </c>
    </row>
    <row r="14" spans="1:10" ht="27.75" customHeight="1">
      <c r="A14" s="116" t="s">
        <v>185</v>
      </c>
      <c r="B14" s="301"/>
      <c r="C14" s="301"/>
      <c r="D14" s="367"/>
      <c r="E14" s="368"/>
      <c r="F14" s="368"/>
      <c r="G14" s="368"/>
      <c r="H14" s="369"/>
      <c r="I14" s="367"/>
      <c r="J14" s="368"/>
    </row>
    <row r="15" spans="1:10" ht="29.25" customHeight="1">
      <c r="A15" s="116" t="s">
        <v>186</v>
      </c>
      <c r="B15" s="147">
        <v>130</v>
      </c>
      <c r="C15" s="147"/>
      <c r="D15" s="166">
        <f>E15+H15+I15</f>
        <v>153111998</v>
      </c>
      <c r="E15" s="166">
        <v>1027300</v>
      </c>
      <c r="F15" s="167" t="s">
        <v>30</v>
      </c>
      <c r="G15" s="167" t="s">
        <v>30</v>
      </c>
      <c r="H15" s="233">
        <v>135461220</v>
      </c>
      <c r="I15" s="215">
        <v>16623478</v>
      </c>
      <c r="J15" s="166"/>
    </row>
    <row r="16" spans="1:10" ht="36.75" customHeight="1">
      <c r="A16" s="116" t="s">
        <v>187</v>
      </c>
      <c r="B16" s="147">
        <v>130</v>
      </c>
      <c r="C16" s="147"/>
      <c r="D16" s="166">
        <f>I16</f>
        <v>0</v>
      </c>
      <c r="E16" s="167" t="s">
        <v>30</v>
      </c>
      <c r="F16" s="167" t="s">
        <v>30</v>
      </c>
      <c r="G16" s="167" t="s">
        <v>30</v>
      </c>
      <c r="H16" s="234" t="s">
        <v>30</v>
      </c>
      <c r="I16" s="215"/>
      <c r="J16" s="167" t="s">
        <v>30</v>
      </c>
    </row>
    <row r="17" spans="1:10" ht="77.25" customHeight="1">
      <c r="A17" s="116" t="s">
        <v>188</v>
      </c>
      <c r="B17" s="147">
        <v>140</v>
      </c>
      <c r="C17" s="147"/>
      <c r="D17" s="166"/>
      <c r="E17" s="167" t="s">
        <v>30</v>
      </c>
      <c r="F17" s="167" t="s">
        <v>30</v>
      </c>
      <c r="G17" s="167" t="s">
        <v>30</v>
      </c>
      <c r="H17" s="234" t="s">
        <v>30</v>
      </c>
      <c r="I17" s="215"/>
      <c r="J17" s="167" t="s">
        <v>30</v>
      </c>
    </row>
    <row r="18" spans="1:10" ht="39" customHeight="1">
      <c r="A18" s="116" t="s">
        <v>189</v>
      </c>
      <c r="B18" s="147">
        <v>180</v>
      </c>
      <c r="C18" s="147"/>
      <c r="D18" s="166">
        <f>F18</f>
        <v>3838600</v>
      </c>
      <c r="E18" s="167" t="s">
        <v>30</v>
      </c>
      <c r="F18" s="166">
        <v>3838600</v>
      </c>
      <c r="G18" s="166"/>
      <c r="H18" s="234" t="s">
        <v>30</v>
      </c>
      <c r="I18" s="216" t="s">
        <v>30</v>
      </c>
      <c r="J18" s="167" t="s">
        <v>30</v>
      </c>
    </row>
    <row r="19" spans="1:10" ht="15">
      <c r="A19" s="116" t="s">
        <v>190</v>
      </c>
      <c r="B19" s="147">
        <v>160</v>
      </c>
      <c r="C19" s="147"/>
      <c r="D19" s="166"/>
      <c r="E19" s="167" t="s">
        <v>30</v>
      </c>
      <c r="F19" s="167" t="s">
        <v>30</v>
      </c>
      <c r="G19" s="167" t="s">
        <v>30</v>
      </c>
      <c r="H19" s="234" t="s">
        <v>30</v>
      </c>
      <c r="I19" s="215"/>
      <c r="J19" s="166"/>
    </row>
    <row r="20" spans="1:10" ht="30" customHeight="1">
      <c r="A20" s="116" t="s">
        <v>191</v>
      </c>
      <c r="B20" s="147">
        <v>180</v>
      </c>
      <c r="C20" s="147" t="s">
        <v>30</v>
      </c>
      <c r="D20" s="166"/>
      <c r="E20" s="167" t="s">
        <v>30</v>
      </c>
      <c r="F20" s="167" t="s">
        <v>30</v>
      </c>
      <c r="G20" s="167" t="s">
        <v>30</v>
      </c>
      <c r="H20" s="234" t="s">
        <v>30</v>
      </c>
      <c r="I20" s="215"/>
      <c r="J20" s="167" t="s">
        <v>30</v>
      </c>
    </row>
    <row r="21" spans="1:10" ht="15">
      <c r="A21" s="116"/>
      <c r="B21" s="147"/>
      <c r="C21" s="147"/>
      <c r="D21" s="166"/>
      <c r="E21" s="166"/>
      <c r="F21" s="166"/>
      <c r="G21" s="166"/>
      <c r="H21" s="233"/>
      <c r="I21" s="215"/>
      <c r="J21" s="166"/>
    </row>
    <row r="22" spans="1:10" ht="30" customHeight="1">
      <c r="A22" s="116" t="s">
        <v>31</v>
      </c>
      <c r="B22" s="147">
        <v>200</v>
      </c>
      <c r="C22" s="147" t="s">
        <v>30</v>
      </c>
      <c r="D22" s="168">
        <f>D23+D27+D30+D35</f>
        <v>156950598</v>
      </c>
      <c r="E22" s="168">
        <f>E23+E27+E30+E35</f>
        <v>1027300</v>
      </c>
      <c r="F22" s="168">
        <f>F23+F27+F30+F35</f>
        <v>3838600</v>
      </c>
      <c r="G22" s="166"/>
      <c r="H22" s="235">
        <f>H23+H27+H30+H35</f>
        <v>135461220</v>
      </c>
      <c r="I22" s="168">
        <f>I23+I27+I30+I35</f>
        <v>16623478</v>
      </c>
      <c r="J22" s="166"/>
    </row>
    <row r="23" spans="1:10" ht="30">
      <c r="A23" s="116" t="s">
        <v>192</v>
      </c>
      <c r="B23" s="147">
        <v>210</v>
      </c>
      <c r="C23" s="147"/>
      <c r="D23" s="168">
        <f>D24+D25+D26</f>
        <v>113750149.63</v>
      </c>
      <c r="E23" s="168">
        <f aca="true" t="shared" si="0" ref="E23:J23">E24+E25+E26</f>
        <v>837200</v>
      </c>
      <c r="F23" s="168">
        <f t="shared" si="0"/>
        <v>0</v>
      </c>
      <c r="G23" s="168">
        <f t="shared" si="0"/>
        <v>0</v>
      </c>
      <c r="H23" s="235">
        <f t="shared" si="0"/>
        <v>103687239.63</v>
      </c>
      <c r="I23" s="168">
        <f t="shared" si="0"/>
        <v>9225710</v>
      </c>
      <c r="J23" s="168">
        <f t="shared" si="0"/>
        <v>0</v>
      </c>
    </row>
    <row r="24" spans="1:10" ht="30.75" customHeight="1">
      <c r="A24" s="115" t="s">
        <v>193</v>
      </c>
      <c r="B24" s="147">
        <v>211</v>
      </c>
      <c r="C24" s="147">
        <v>111</v>
      </c>
      <c r="D24" s="166">
        <f>E24+F24+G24+H24+I24</f>
        <v>86423804.55</v>
      </c>
      <c r="E24" s="166">
        <v>643200</v>
      </c>
      <c r="F24" s="166"/>
      <c r="G24" s="166"/>
      <c r="H24" s="233">
        <v>78710704.55</v>
      </c>
      <c r="I24" s="215">
        <f>2927500+4142400</f>
        <v>7069900</v>
      </c>
      <c r="J24" s="166"/>
    </row>
    <row r="25" spans="1:10" ht="66" customHeight="1">
      <c r="A25" s="118" t="s">
        <v>194</v>
      </c>
      <c r="B25" s="150"/>
      <c r="C25" s="147">
        <v>112</v>
      </c>
      <c r="D25" s="166">
        <f>E25+F25+G25+H25+I25</f>
        <v>145624.16</v>
      </c>
      <c r="E25" s="166"/>
      <c r="F25" s="166"/>
      <c r="G25" s="166"/>
      <c r="H25" s="233">
        <v>124924.16</v>
      </c>
      <c r="I25" s="215">
        <v>20700</v>
      </c>
      <c r="J25" s="166"/>
    </row>
    <row r="26" spans="1:10" ht="42.75" customHeight="1">
      <c r="A26" s="116" t="s">
        <v>195</v>
      </c>
      <c r="B26" s="147">
        <v>213</v>
      </c>
      <c r="C26" s="147">
        <v>119</v>
      </c>
      <c r="D26" s="166">
        <f>E26+F26+G26+H26+I26</f>
        <v>27180720.92</v>
      </c>
      <c r="E26" s="166">
        <v>194000</v>
      </c>
      <c r="F26" s="166"/>
      <c r="G26" s="166"/>
      <c r="H26" s="233">
        <v>24851610.92</v>
      </c>
      <c r="I26" s="215">
        <f>884105+1251005</f>
        <v>2135110</v>
      </c>
      <c r="J26" s="166"/>
    </row>
    <row r="27" spans="1:10" ht="48.75" customHeight="1">
      <c r="A27" s="116" t="s">
        <v>196</v>
      </c>
      <c r="B27" s="147">
        <v>220</v>
      </c>
      <c r="C27" s="147"/>
      <c r="D27" s="168">
        <f>D28+D29</f>
        <v>0</v>
      </c>
      <c r="E27" s="168">
        <f aca="true" t="shared" si="1" ref="E27:J27">E28+E29</f>
        <v>0</v>
      </c>
      <c r="F27" s="168">
        <f t="shared" si="1"/>
        <v>0</v>
      </c>
      <c r="G27" s="168">
        <f t="shared" si="1"/>
        <v>0</v>
      </c>
      <c r="H27" s="235">
        <f t="shared" si="1"/>
        <v>0</v>
      </c>
      <c r="I27" s="168">
        <f t="shared" si="1"/>
        <v>0</v>
      </c>
      <c r="J27" s="168">
        <f t="shared" si="1"/>
        <v>0</v>
      </c>
    </row>
    <row r="28" spans="1:10" ht="15" customHeight="1">
      <c r="A28" s="370" t="s">
        <v>197</v>
      </c>
      <c r="B28" s="147"/>
      <c r="C28" s="147">
        <v>112</v>
      </c>
      <c r="D28" s="166">
        <f>F28</f>
        <v>0</v>
      </c>
      <c r="E28" s="166"/>
      <c r="F28" s="166">
        <v>0</v>
      </c>
      <c r="G28" s="166"/>
      <c r="H28" s="233"/>
      <c r="I28" s="215"/>
      <c r="J28" s="166"/>
    </row>
    <row r="29" spans="1:10" ht="15">
      <c r="A29" s="371"/>
      <c r="B29" s="147"/>
      <c r="C29" s="147">
        <v>321</v>
      </c>
      <c r="D29" s="166">
        <f>F29</f>
        <v>0</v>
      </c>
      <c r="E29" s="166"/>
      <c r="F29" s="166">
        <v>0</v>
      </c>
      <c r="G29" s="166"/>
      <c r="H29" s="233"/>
      <c r="I29" s="215"/>
      <c r="J29" s="166"/>
    </row>
    <row r="30" spans="1:10" ht="31.5" customHeight="1">
      <c r="A30" s="116" t="s">
        <v>198</v>
      </c>
      <c r="B30" s="147">
        <v>230</v>
      </c>
      <c r="C30" s="147"/>
      <c r="D30" s="168">
        <f>D31+D32+D33</f>
        <v>736406</v>
      </c>
      <c r="E30" s="168">
        <f aca="true" t="shared" si="2" ref="E30:J30">E31+E32+E33</f>
        <v>2700</v>
      </c>
      <c r="F30" s="168">
        <f t="shared" si="2"/>
        <v>0</v>
      </c>
      <c r="G30" s="168">
        <f t="shared" si="2"/>
        <v>0</v>
      </c>
      <c r="H30" s="235">
        <f t="shared" si="2"/>
        <v>683116</v>
      </c>
      <c r="I30" s="168">
        <f t="shared" si="2"/>
        <v>50590</v>
      </c>
      <c r="J30" s="168">
        <f t="shared" si="2"/>
        <v>0</v>
      </c>
    </row>
    <row r="31" spans="1:10" ht="42.75" customHeight="1">
      <c r="A31" s="116" t="s">
        <v>199</v>
      </c>
      <c r="B31" s="147"/>
      <c r="C31" s="147">
        <v>851</v>
      </c>
      <c r="D31" s="166">
        <f>E31+F31+H31+I31</f>
        <v>417186</v>
      </c>
      <c r="E31" s="166">
        <v>1700</v>
      </c>
      <c r="F31" s="166"/>
      <c r="G31" s="166"/>
      <c r="H31" s="233">
        <v>404395</v>
      </c>
      <c r="I31" s="215">
        <v>11091</v>
      </c>
      <c r="J31" s="166"/>
    </row>
    <row r="32" spans="1:10" ht="15">
      <c r="A32" s="116" t="s">
        <v>200</v>
      </c>
      <c r="B32" s="147"/>
      <c r="C32" s="147">
        <v>852</v>
      </c>
      <c r="D32" s="166">
        <f>E32+F32+H32+I32</f>
        <v>32429</v>
      </c>
      <c r="E32" s="166">
        <v>0</v>
      </c>
      <c r="F32" s="166"/>
      <c r="G32" s="166"/>
      <c r="H32" s="233">
        <v>19330</v>
      </c>
      <c r="I32" s="215">
        <v>13099</v>
      </c>
      <c r="J32" s="166"/>
    </row>
    <row r="33" spans="1:10" ht="30" customHeight="1">
      <c r="A33" s="119" t="s">
        <v>201</v>
      </c>
      <c r="B33" s="147"/>
      <c r="C33" s="147">
        <v>853</v>
      </c>
      <c r="D33" s="166">
        <f>H33+I33+E33</f>
        <v>286791</v>
      </c>
      <c r="E33" s="166">
        <v>1000</v>
      </c>
      <c r="F33" s="166"/>
      <c r="G33" s="166"/>
      <c r="H33" s="233">
        <v>259391</v>
      </c>
      <c r="I33" s="215">
        <v>26400</v>
      </c>
      <c r="J33" s="166"/>
    </row>
    <row r="34" spans="1:10" ht="42" customHeight="1">
      <c r="A34" s="116" t="s">
        <v>202</v>
      </c>
      <c r="B34" s="147">
        <v>250</v>
      </c>
      <c r="C34" s="147"/>
      <c r="D34" s="166"/>
      <c r="E34" s="166"/>
      <c r="F34" s="166"/>
      <c r="G34" s="166"/>
      <c r="H34" s="233"/>
      <c r="I34" s="215"/>
      <c r="J34" s="166"/>
    </row>
    <row r="35" spans="1:10" ht="15" customHeight="1">
      <c r="A35" s="370" t="s">
        <v>32</v>
      </c>
      <c r="B35" s="315">
        <v>260</v>
      </c>
      <c r="C35" s="147" t="s">
        <v>30</v>
      </c>
      <c r="D35" s="168">
        <f>D36+D39+D37+D38</f>
        <v>42464042.37</v>
      </c>
      <c r="E35" s="168">
        <f aca="true" t="shared" si="3" ref="E35:J35">E36+E39</f>
        <v>187400</v>
      </c>
      <c r="F35" s="168">
        <f>F36+F39+F37+F38</f>
        <v>3838600</v>
      </c>
      <c r="G35" s="166">
        <f t="shared" si="3"/>
        <v>0</v>
      </c>
      <c r="H35" s="235">
        <f t="shared" si="3"/>
        <v>31090864.369999997</v>
      </c>
      <c r="I35" s="168">
        <f t="shared" si="3"/>
        <v>7347178</v>
      </c>
      <c r="J35" s="166">
        <f t="shared" si="3"/>
        <v>0</v>
      </c>
    </row>
    <row r="36" spans="1:10" ht="15">
      <c r="A36" s="372"/>
      <c r="B36" s="373"/>
      <c r="C36" s="147">
        <v>243</v>
      </c>
      <c r="D36" s="166">
        <f>E36+F36+G36+H36+I36</f>
        <v>0</v>
      </c>
      <c r="E36" s="166"/>
      <c r="F36" s="166"/>
      <c r="G36" s="166"/>
      <c r="H36" s="233"/>
      <c r="I36" s="215"/>
      <c r="J36" s="166"/>
    </row>
    <row r="37" spans="1:10" ht="15">
      <c r="A37" s="372"/>
      <c r="B37" s="373"/>
      <c r="C37" s="147"/>
      <c r="D37" s="166"/>
      <c r="E37" s="166"/>
      <c r="F37" s="166"/>
      <c r="G37" s="166"/>
      <c r="H37" s="233"/>
      <c r="I37" s="215"/>
      <c r="J37" s="166"/>
    </row>
    <row r="38" spans="1:10" ht="15">
      <c r="A38" s="372"/>
      <c r="B38" s="373"/>
      <c r="C38" s="147"/>
      <c r="D38" s="166"/>
      <c r="E38" s="166"/>
      <c r="F38" s="166"/>
      <c r="G38" s="166"/>
      <c r="H38" s="233"/>
      <c r="I38" s="215"/>
      <c r="J38" s="166"/>
    </row>
    <row r="39" spans="1:10" ht="15">
      <c r="A39" s="371"/>
      <c r="B39" s="316"/>
      <c r="C39" s="120">
        <v>244</v>
      </c>
      <c r="D39" s="169">
        <f>D40+D41+D42+D43+D44+D45+D46+D47</f>
        <v>42464042.37</v>
      </c>
      <c r="E39" s="169">
        <f aca="true" t="shared" si="4" ref="E39:J39">E40+E41+E42+E43+E44+E45</f>
        <v>187400</v>
      </c>
      <c r="F39" s="169">
        <f>F40+F41+F42+F43+F44+F45+F46+F47</f>
        <v>3838600</v>
      </c>
      <c r="G39" s="169">
        <f t="shared" si="4"/>
        <v>0</v>
      </c>
      <c r="H39" s="236">
        <f>H40+H41+H42+H43+H44+H45+H46+H47</f>
        <v>31090864.369999997</v>
      </c>
      <c r="I39" s="169">
        <f>I40+I41+I42+I43+I44+I45+I46+I47</f>
        <v>7347178</v>
      </c>
      <c r="J39" s="170">
        <f t="shared" si="4"/>
        <v>0</v>
      </c>
    </row>
    <row r="40" spans="1:10" ht="38.25" customHeight="1">
      <c r="A40" s="149" t="s">
        <v>203</v>
      </c>
      <c r="B40" s="150"/>
      <c r="C40" s="147">
        <v>221</v>
      </c>
      <c r="D40" s="170">
        <f>E40+F40+G40+H40+I40</f>
        <v>500660.48</v>
      </c>
      <c r="E40" s="170"/>
      <c r="F40" s="170"/>
      <c r="G40" s="170"/>
      <c r="H40" s="237">
        <v>370240.48</v>
      </c>
      <c r="I40" s="170">
        <v>130420</v>
      </c>
      <c r="J40" s="170"/>
    </row>
    <row r="41" spans="1:10" ht="34.5" customHeight="1">
      <c r="A41" s="149" t="s">
        <v>204</v>
      </c>
      <c r="B41" s="150"/>
      <c r="C41" s="147">
        <v>222</v>
      </c>
      <c r="D41" s="170">
        <f>E41+F41+G41+H41</f>
        <v>0</v>
      </c>
      <c r="E41" s="170"/>
      <c r="F41" s="170"/>
      <c r="G41" s="170"/>
      <c r="H41" s="237"/>
      <c r="I41" s="170"/>
      <c r="J41" s="170"/>
    </row>
    <row r="42" spans="1:10" ht="31.5" customHeight="1">
      <c r="A42" s="149" t="s">
        <v>205</v>
      </c>
      <c r="B42" s="150"/>
      <c r="C42" s="147">
        <v>223</v>
      </c>
      <c r="D42" s="170">
        <f aca="true" t="shared" si="5" ref="D42:D47">E42+F42+G42+H42+I42</f>
        <v>2666437</v>
      </c>
      <c r="E42" s="170">
        <v>17200</v>
      </c>
      <c r="F42" s="170"/>
      <c r="G42" s="170"/>
      <c r="H42" s="237">
        <v>2535550</v>
      </c>
      <c r="I42" s="170">
        <v>113687</v>
      </c>
      <c r="J42" s="170"/>
    </row>
    <row r="43" spans="1:10" ht="44.25" customHeight="1">
      <c r="A43" s="149" t="s">
        <v>206</v>
      </c>
      <c r="B43" s="150"/>
      <c r="C43" s="147">
        <v>224</v>
      </c>
      <c r="D43" s="170">
        <f t="shared" si="5"/>
        <v>19030200</v>
      </c>
      <c r="E43" s="170">
        <v>170200</v>
      </c>
      <c r="F43" s="170"/>
      <c r="G43" s="170"/>
      <c r="H43" s="237">
        <v>18500000</v>
      </c>
      <c r="I43" s="170">
        <v>360000</v>
      </c>
      <c r="J43" s="170"/>
    </row>
    <row r="44" spans="1:10" ht="46.5" customHeight="1">
      <c r="A44" s="149" t="s">
        <v>207</v>
      </c>
      <c r="B44" s="150"/>
      <c r="C44" s="147">
        <v>225</v>
      </c>
      <c r="D44" s="170">
        <f t="shared" si="5"/>
        <v>1240240.96</v>
      </c>
      <c r="E44" s="170"/>
      <c r="F44" s="170"/>
      <c r="G44" s="170"/>
      <c r="H44" s="237">
        <v>333219.96</v>
      </c>
      <c r="I44" s="170">
        <v>907021</v>
      </c>
      <c r="J44" s="170"/>
    </row>
    <row r="45" spans="1:10" ht="25.5" customHeight="1">
      <c r="A45" s="149" t="s">
        <v>208</v>
      </c>
      <c r="B45" s="150"/>
      <c r="C45" s="147">
        <v>226</v>
      </c>
      <c r="D45" s="170">
        <f t="shared" si="5"/>
        <v>3403630</v>
      </c>
      <c r="E45" s="170"/>
      <c r="F45" s="170">
        <v>400000</v>
      </c>
      <c r="G45" s="170"/>
      <c r="H45" s="237">
        <v>903180</v>
      </c>
      <c r="I45" s="170">
        <f>1902610+197840</f>
        <v>2100450</v>
      </c>
      <c r="J45" s="170"/>
    </row>
    <row r="46" spans="1:10" ht="36.75" customHeight="1">
      <c r="A46" s="149" t="s">
        <v>209</v>
      </c>
      <c r="B46" s="150"/>
      <c r="C46" s="147">
        <v>310</v>
      </c>
      <c r="D46" s="170">
        <f t="shared" si="5"/>
        <v>887028.33</v>
      </c>
      <c r="E46" s="170"/>
      <c r="F46" s="170"/>
      <c r="G46" s="170"/>
      <c r="H46" s="237">
        <v>587028.33</v>
      </c>
      <c r="I46" s="170">
        <v>300000</v>
      </c>
      <c r="J46" s="170"/>
    </row>
    <row r="47" spans="1:10" ht="37.5" customHeight="1">
      <c r="A47" s="149" t="s">
        <v>210</v>
      </c>
      <c r="B47" s="150"/>
      <c r="C47" s="147">
        <v>340</v>
      </c>
      <c r="D47" s="170">
        <f t="shared" si="5"/>
        <v>14735845.6</v>
      </c>
      <c r="E47" s="170"/>
      <c r="F47" s="170">
        <v>3438600</v>
      </c>
      <c r="G47" s="170"/>
      <c r="H47" s="237">
        <v>7861645.6</v>
      </c>
      <c r="I47" s="170">
        <f>1522600+1913000</f>
        <v>3435600</v>
      </c>
      <c r="J47" s="170"/>
    </row>
    <row r="48" spans="1:10" ht="30.75" customHeight="1">
      <c r="A48" s="116" t="s">
        <v>33</v>
      </c>
      <c r="B48" s="147">
        <v>300</v>
      </c>
      <c r="C48" s="147" t="s">
        <v>30</v>
      </c>
      <c r="D48" s="166"/>
      <c r="E48" s="166"/>
      <c r="F48" s="166"/>
      <c r="G48" s="166"/>
      <c r="H48" s="233"/>
      <c r="I48" s="215"/>
      <c r="J48" s="166"/>
    </row>
    <row r="49" spans="1:10" ht="15">
      <c r="A49" s="116" t="s">
        <v>24</v>
      </c>
      <c r="B49" s="301">
        <v>310</v>
      </c>
      <c r="C49" s="301"/>
      <c r="D49" s="367"/>
      <c r="E49" s="367"/>
      <c r="F49" s="367"/>
      <c r="G49" s="367"/>
      <c r="H49" s="374"/>
      <c r="I49" s="367"/>
      <c r="J49" s="367"/>
    </row>
    <row r="50" spans="1:10" ht="24" customHeight="1">
      <c r="A50" s="116" t="s">
        <v>211</v>
      </c>
      <c r="B50" s="301"/>
      <c r="C50" s="301"/>
      <c r="D50" s="367"/>
      <c r="E50" s="367"/>
      <c r="F50" s="367"/>
      <c r="G50" s="367"/>
      <c r="H50" s="374"/>
      <c r="I50" s="367"/>
      <c r="J50" s="367"/>
    </row>
    <row r="51" spans="1:10" ht="15">
      <c r="A51" s="116" t="s">
        <v>212</v>
      </c>
      <c r="B51" s="147">
        <v>320</v>
      </c>
      <c r="C51" s="147"/>
      <c r="D51" s="166"/>
      <c r="E51" s="166"/>
      <c r="F51" s="166"/>
      <c r="G51" s="166"/>
      <c r="H51" s="233"/>
      <c r="I51" s="215"/>
      <c r="J51" s="166"/>
    </row>
    <row r="52" spans="1:10" ht="33.75" customHeight="1">
      <c r="A52" s="116" t="s">
        <v>34</v>
      </c>
      <c r="B52" s="147">
        <v>400</v>
      </c>
      <c r="C52" s="147"/>
      <c r="D52" s="166"/>
      <c r="E52" s="166"/>
      <c r="F52" s="166"/>
      <c r="G52" s="166"/>
      <c r="H52" s="233"/>
      <c r="I52" s="215"/>
      <c r="J52" s="166"/>
    </row>
    <row r="53" spans="1:10" ht="15">
      <c r="A53" s="116" t="s">
        <v>213</v>
      </c>
      <c r="B53" s="301">
        <v>410</v>
      </c>
      <c r="C53" s="301"/>
      <c r="D53" s="367"/>
      <c r="E53" s="367"/>
      <c r="F53" s="367"/>
      <c r="G53" s="367"/>
      <c r="H53" s="374"/>
      <c r="I53" s="367"/>
      <c r="J53" s="367"/>
    </row>
    <row r="54" spans="1:10" ht="22.5" customHeight="1">
      <c r="A54" s="116" t="s">
        <v>214</v>
      </c>
      <c r="B54" s="301"/>
      <c r="C54" s="301"/>
      <c r="D54" s="367"/>
      <c r="E54" s="367"/>
      <c r="F54" s="367"/>
      <c r="G54" s="367"/>
      <c r="H54" s="374"/>
      <c r="I54" s="367"/>
      <c r="J54" s="367"/>
    </row>
    <row r="55" spans="1:10" ht="15">
      <c r="A55" s="116" t="s">
        <v>215</v>
      </c>
      <c r="B55" s="147">
        <v>420</v>
      </c>
      <c r="C55" s="147"/>
      <c r="D55" s="166"/>
      <c r="E55" s="166"/>
      <c r="F55" s="166"/>
      <c r="G55" s="166"/>
      <c r="H55" s="233"/>
      <c r="I55" s="215"/>
      <c r="J55" s="166"/>
    </row>
    <row r="56" spans="1:10" ht="36" customHeight="1">
      <c r="A56" s="114" t="s">
        <v>29</v>
      </c>
      <c r="B56" s="147">
        <v>500</v>
      </c>
      <c r="C56" s="147" t="s">
        <v>30</v>
      </c>
      <c r="D56" s="166">
        <f>E56+F56+G56+H56+I56</f>
        <v>0</v>
      </c>
      <c r="E56" s="166"/>
      <c r="F56" s="166"/>
      <c r="G56" s="166"/>
      <c r="H56" s="233"/>
      <c r="I56" s="215"/>
      <c r="J56" s="166"/>
    </row>
    <row r="57" spans="1:10" ht="30" customHeight="1">
      <c r="A57" s="114" t="s">
        <v>35</v>
      </c>
      <c r="B57" s="147">
        <v>600</v>
      </c>
      <c r="C57" s="147" t="s">
        <v>30</v>
      </c>
      <c r="D57" s="166"/>
      <c r="E57" s="166"/>
      <c r="F57" s="166"/>
      <c r="G57" s="166"/>
      <c r="H57" s="233"/>
      <c r="I57" s="215"/>
      <c r="J57" s="166"/>
    </row>
    <row r="60" spans="1:9" ht="18.75">
      <c r="A60" s="3" t="s">
        <v>90</v>
      </c>
      <c r="B60" s="5"/>
      <c r="C60" s="5"/>
      <c r="E60" s="3" t="s">
        <v>71</v>
      </c>
      <c r="I60" s="154"/>
    </row>
    <row r="61" spans="1:9" ht="18.75">
      <c r="A61" s="3" t="s">
        <v>174</v>
      </c>
      <c r="B61" s="5"/>
      <c r="C61" s="5"/>
      <c r="E61" s="3" t="s">
        <v>248</v>
      </c>
      <c r="I61" s="81" t="s">
        <v>249</v>
      </c>
    </row>
    <row r="62" spans="1:9" ht="18.75">
      <c r="A62" s="3"/>
      <c r="B62" s="5"/>
      <c r="C62" s="5"/>
      <c r="E62" s="3"/>
      <c r="I62" s="81"/>
    </row>
    <row r="63" spans="1:9" ht="18.75">
      <c r="A63" s="3" t="s">
        <v>91</v>
      </c>
      <c r="E63" s="3" t="s">
        <v>71</v>
      </c>
      <c r="F63" s="152"/>
      <c r="I63" s="154" t="s">
        <v>250</v>
      </c>
    </row>
    <row r="64" spans="1:9" ht="18.75">
      <c r="A64" s="3" t="s">
        <v>251</v>
      </c>
      <c r="E64" s="3" t="s">
        <v>248</v>
      </c>
      <c r="F64" s="152"/>
      <c r="I64" s="81" t="s">
        <v>126</v>
      </c>
    </row>
    <row r="65" spans="1:2" ht="18.75">
      <c r="A65" s="3"/>
      <c r="B65" s="3"/>
    </row>
    <row r="66" spans="1:3" ht="18.75">
      <c r="A66" s="3"/>
      <c r="B66" s="3"/>
      <c r="C66" s="3"/>
    </row>
    <row r="67" spans="1:3" ht="18.75">
      <c r="A67" s="3" t="s">
        <v>252</v>
      </c>
      <c r="B67" s="3"/>
      <c r="C67" s="3"/>
    </row>
  </sheetData>
  <sheetProtection/>
  <mergeCells count="45">
    <mergeCell ref="I53:I54"/>
    <mergeCell ref="J53:J54"/>
    <mergeCell ref="H49:H50"/>
    <mergeCell ref="I49:I50"/>
    <mergeCell ref="J49:J50"/>
    <mergeCell ref="B53:B54"/>
    <mergeCell ref="C53:C54"/>
    <mergeCell ref="D53:D54"/>
    <mergeCell ref="E53:E54"/>
    <mergeCell ref="F53:F54"/>
    <mergeCell ref="G53:G54"/>
    <mergeCell ref="H53:H54"/>
    <mergeCell ref="B49:B50"/>
    <mergeCell ref="C49:C50"/>
    <mergeCell ref="D49:D50"/>
    <mergeCell ref="E49:E50"/>
    <mergeCell ref="F49:F50"/>
    <mergeCell ref="G49:G50"/>
    <mergeCell ref="G13:G14"/>
    <mergeCell ref="H13:H14"/>
    <mergeCell ref="I13:I14"/>
    <mergeCell ref="J13:J14"/>
    <mergeCell ref="A28:A29"/>
    <mergeCell ref="A35:A39"/>
    <mergeCell ref="B35:B39"/>
    <mergeCell ref="E9:E10"/>
    <mergeCell ref="F9:F10"/>
    <mergeCell ref="G9:G10"/>
    <mergeCell ref="H9:H10"/>
    <mergeCell ref="I9:J9"/>
    <mergeCell ref="B13:B14"/>
    <mergeCell ref="C13:C14"/>
    <mergeCell ref="D13:D14"/>
    <mergeCell ref="E13:E14"/>
    <mergeCell ref="F13:F14"/>
    <mergeCell ref="A2:J2"/>
    <mergeCell ref="A3:J3"/>
    <mergeCell ref="A4:J4"/>
    <mergeCell ref="A5:J5"/>
    <mergeCell ref="A7:A10"/>
    <mergeCell ref="B7:B10"/>
    <mergeCell ref="C7:C10"/>
    <mergeCell ref="D7:J7"/>
    <mergeCell ref="D8:D10"/>
    <mergeCell ref="E8:J8"/>
  </mergeCells>
  <printOptions/>
  <pageMargins left="0.9055118110236221" right="0.7086614173228347" top="0.5511811023622047" bottom="0.5511811023622047" header="0.31496062992125984" footer="0.31496062992125984"/>
  <pageSetup fitToHeight="2" fitToWidth="1" orientation="landscape" paperSize="9" scale="58" r:id="rId1"/>
  <headerFooter>
    <oddFooter>&amp;CСтраница &amp;С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63"/>
  <sheetViews>
    <sheetView zoomScale="80" zoomScaleNormal="80" zoomScalePageLayoutView="0" workbookViewId="0" topLeftCell="A1">
      <selection activeCell="L18" sqref="L18"/>
    </sheetView>
  </sheetViews>
  <sheetFormatPr defaultColWidth="22.28125" defaultRowHeight="15"/>
  <cols>
    <col min="1" max="1" width="34.00390625" style="5" customWidth="1"/>
    <col min="2" max="5" width="22.28125" style="5" customWidth="1"/>
    <col min="6" max="8" width="22.28125" style="5" hidden="1" customWidth="1"/>
    <col min="9" max="16384" width="22.28125" style="5" customWidth="1"/>
  </cols>
  <sheetData>
    <row r="1" spans="1:14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6" t="s">
        <v>73</v>
      </c>
    </row>
    <row r="2" spans="1:14" ht="10.5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>
      <c r="A3" s="332" t="s">
        <v>277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4" ht="9.75" customHeight="1">
      <c r="A4" s="10"/>
      <c r="B4" s="10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0" ht="28.5" customHeight="1">
      <c r="A5" s="319" t="s">
        <v>15</v>
      </c>
      <c r="B5" s="319" t="s">
        <v>26</v>
      </c>
      <c r="C5" s="319" t="s">
        <v>44</v>
      </c>
      <c r="D5" s="306" t="s">
        <v>268</v>
      </c>
      <c r="E5" s="306" t="s">
        <v>269</v>
      </c>
      <c r="F5" s="319" t="s">
        <v>47</v>
      </c>
      <c r="G5" s="319"/>
      <c r="H5" s="319"/>
      <c r="I5" s="319"/>
      <c r="J5" s="319"/>
      <c r="K5" s="319"/>
      <c r="L5" s="319"/>
      <c r="M5" s="319"/>
      <c r="N5" s="319"/>
      <c r="O5" s="326" t="s">
        <v>54</v>
      </c>
      <c r="P5" s="327"/>
      <c r="Q5" s="327"/>
      <c r="R5" s="327"/>
      <c r="S5" s="327"/>
      <c r="T5" s="328"/>
    </row>
    <row r="6" spans="1:20" ht="18.75">
      <c r="A6" s="319"/>
      <c r="B6" s="319"/>
      <c r="C6" s="319"/>
      <c r="D6" s="306"/>
      <c r="E6" s="306"/>
      <c r="F6" s="319" t="s">
        <v>42</v>
      </c>
      <c r="G6" s="319"/>
      <c r="H6" s="319"/>
      <c r="I6" s="319" t="s">
        <v>25</v>
      </c>
      <c r="J6" s="319"/>
      <c r="K6" s="319"/>
      <c r="L6" s="319"/>
      <c r="M6" s="319"/>
      <c r="N6" s="319"/>
      <c r="O6" s="329"/>
      <c r="P6" s="330"/>
      <c r="Q6" s="330"/>
      <c r="R6" s="330"/>
      <c r="S6" s="330"/>
      <c r="T6" s="331"/>
    </row>
    <row r="7" spans="1:20" ht="112.5" customHeight="1">
      <c r="A7" s="319"/>
      <c r="B7" s="319"/>
      <c r="C7" s="319"/>
      <c r="D7" s="306"/>
      <c r="E7" s="306"/>
      <c r="F7" s="319"/>
      <c r="G7" s="319"/>
      <c r="H7" s="319"/>
      <c r="I7" s="333" t="s">
        <v>45</v>
      </c>
      <c r="J7" s="282"/>
      <c r="K7" s="334"/>
      <c r="L7" s="333" t="s">
        <v>46</v>
      </c>
      <c r="M7" s="282"/>
      <c r="N7" s="334"/>
      <c r="O7" s="320" t="s">
        <v>45</v>
      </c>
      <c r="P7" s="321"/>
      <c r="Q7" s="322"/>
      <c r="R7" s="323" t="s">
        <v>46</v>
      </c>
      <c r="S7" s="324"/>
      <c r="T7" s="325"/>
    </row>
    <row r="8" spans="1:20" ht="56.25">
      <c r="A8" s="319"/>
      <c r="B8" s="319"/>
      <c r="C8" s="319"/>
      <c r="D8" s="306"/>
      <c r="E8" s="306"/>
      <c r="F8" s="250" t="s">
        <v>267</v>
      </c>
      <c r="G8" s="250" t="s">
        <v>304</v>
      </c>
      <c r="H8" s="250" t="s">
        <v>305</v>
      </c>
      <c r="I8" s="250" t="s">
        <v>267</v>
      </c>
      <c r="J8" s="250" t="s">
        <v>304</v>
      </c>
      <c r="K8" s="250" t="s">
        <v>305</v>
      </c>
      <c r="L8" s="250" t="s">
        <v>267</v>
      </c>
      <c r="M8" s="250" t="s">
        <v>304</v>
      </c>
      <c r="N8" s="250" t="s">
        <v>305</v>
      </c>
      <c r="O8" s="17" t="s">
        <v>48</v>
      </c>
      <c r="P8" s="17" t="s">
        <v>49</v>
      </c>
      <c r="Q8" s="17" t="s">
        <v>50</v>
      </c>
      <c r="R8" s="17" t="s">
        <v>48</v>
      </c>
      <c r="S8" s="17" t="s">
        <v>49</v>
      </c>
      <c r="T8" s="17" t="s">
        <v>50</v>
      </c>
    </row>
    <row r="9" spans="1:20" ht="18.75">
      <c r="A9" s="250">
        <v>1</v>
      </c>
      <c r="B9" s="250">
        <v>2</v>
      </c>
      <c r="C9" s="250">
        <v>3</v>
      </c>
      <c r="D9" s="245">
        <v>2</v>
      </c>
      <c r="E9" s="245">
        <v>3</v>
      </c>
      <c r="F9" s="250">
        <v>4</v>
      </c>
      <c r="G9" s="250">
        <v>5</v>
      </c>
      <c r="H9" s="250">
        <v>6</v>
      </c>
      <c r="I9" s="250">
        <v>7</v>
      </c>
      <c r="J9" s="250">
        <v>8</v>
      </c>
      <c r="K9" s="250">
        <v>9</v>
      </c>
      <c r="L9" s="250">
        <v>10</v>
      </c>
      <c r="M9" s="250">
        <v>11</v>
      </c>
      <c r="N9" s="250">
        <v>12</v>
      </c>
      <c r="O9" s="17">
        <v>7</v>
      </c>
      <c r="P9" s="17">
        <v>8</v>
      </c>
      <c r="Q9" s="17">
        <v>9</v>
      </c>
      <c r="R9" s="17">
        <v>10</v>
      </c>
      <c r="S9" s="17">
        <v>11</v>
      </c>
      <c r="T9" s="17">
        <v>12</v>
      </c>
    </row>
    <row r="10" spans="1:20" s="12" customFormat="1" ht="56.25">
      <c r="A10" s="7" t="s">
        <v>51</v>
      </c>
      <c r="B10" s="228" t="s">
        <v>52</v>
      </c>
      <c r="C10" s="229" t="s">
        <v>30</v>
      </c>
      <c r="D10" s="179" t="s">
        <v>52</v>
      </c>
      <c r="E10" s="180" t="s">
        <v>30</v>
      </c>
      <c r="F10" s="13">
        <f>I10+L10</f>
        <v>44403492.99</v>
      </c>
      <c r="G10" s="13">
        <f>J10+M10</f>
        <v>2000000</v>
      </c>
      <c r="H10" s="13">
        <f>K10+N10</f>
        <v>37167098.24</v>
      </c>
      <c r="I10" s="13">
        <f>I12+I14</f>
        <v>39167098.24</v>
      </c>
      <c r="J10" s="13">
        <f>J12+J14</f>
        <v>2000000</v>
      </c>
      <c r="K10" s="13">
        <f>K12+K14</f>
        <v>37167098.24</v>
      </c>
      <c r="L10" s="13">
        <f>L12+L14</f>
        <v>5236394.75</v>
      </c>
      <c r="M10" s="13">
        <f>M12+M14</f>
        <v>0</v>
      </c>
      <c r="N10" s="13"/>
      <c r="O10" s="32" t="str">
        <f>IF('[1]таб2_1'!E67+'[1]таб2_1'!F67+'[1]таб2_1'!G67+'[1]таб2_1'!H67-I10=0,"ВЕРНО","ОШИБКА")</f>
        <v>ОШИБКА</v>
      </c>
      <c r="P10" s="32" t="str">
        <f>IF('[1]таб2'!G99+'[1]таб2'!H99+'[1]таб2'!I99+'[1]таб2'!J99-J10=0,"ВЕРНО","ОШИБКА")</f>
        <v>ОШИБКА</v>
      </c>
      <c r="Q10" s="32" t="e">
        <f>IF(#REF!+#REF!+#REF!+#REF!-K10=0,"ВЕРНО","ОШИБКА")</f>
        <v>#REF!</v>
      </c>
      <c r="R10" s="32" t="str">
        <f>IF('[1]таб2_1'!I67-L10=0,"ВЕРНО","ОШИБКА")</f>
        <v>ОШИБКА</v>
      </c>
      <c r="S10" s="32" t="str">
        <f>IF('[1]таб2'!K99-M10=0,"ВЕРНО","ОШИБКА")</f>
        <v>ВЕРНО</v>
      </c>
      <c r="T10" s="32" t="e">
        <f>IF(#REF!-N10=0,"ВЕРНО","ОШИБКА")</f>
        <v>#REF!</v>
      </c>
    </row>
    <row r="11" spans="1:20" ht="18.75">
      <c r="A11" s="2" t="s">
        <v>40</v>
      </c>
      <c r="B11" s="230"/>
      <c r="C11" s="230"/>
      <c r="D11" s="181"/>
      <c r="E11" s="181"/>
      <c r="F11" s="14"/>
      <c r="G11" s="14"/>
      <c r="H11" s="14"/>
      <c r="I11" s="13"/>
      <c r="J11" s="14"/>
      <c r="K11" s="14"/>
      <c r="L11" s="14"/>
      <c r="M11" s="14"/>
      <c r="N11" s="14"/>
      <c r="O11" s="18"/>
      <c r="P11" s="18"/>
      <c r="Q11" s="18"/>
      <c r="R11" s="18"/>
      <c r="S11" s="18"/>
      <c r="T11" s="18"/>
    </row>
    <row r="12" spans="1:20" ht="60.75" customHeight="1">
      <c r="A12" s="2" t="s">
        <v>53</v>
      </c>
      <c r="B12" s="250">
        <v>1001</v>
      </c>
      <c r="C12" s="250" t="s">
        <v>30</v>
      </c>
      <c r="D12" s="245">
        <v>1001</v>
      </c>
      <c r="E12" s="245" t="s">
        <v>30</v>
      </c>
      <c r="F12" s="13">
        <f>I12+L12</f>
        <v>0</v>
      </c>
      <c r="G12" s="13">
        <f>J12+M12</f>
        <v>0</v>
      </c>
      <c r="H12" s="13">
        <f>K12+N12</f>
        <v>0</v>
      </c>
      <c r="I12" s="14"/>
      <c r="J12" s="14">
        <f>SUM(J13:J13)</f>
        <v>0</v>
      </c>
      <c r="K12" s="14">
        <f>SUM(K13:K13)</f>
        <v>0</v>
      </c>
      <c r="L12" s="14">
        <f>SUM(L13:L13)</f>
        <v>0</v>
      </c>
      <c r="M12" s="14">
        <f>SUM(M13:M13)</f>
        <v>0</v>
      </c>
      <c r="N12" s="14">
        <v>0</v>
      </c>
      <c r="O12" s="18"/>
      <c r="P12" s="18"/>
      <c r="Q12" s="18"/>
      <c r="R12" s="18"/>
      <c r="S12" s="18"/>
      <c r="T12" s="18"/>
    </row>
    <row r="13" spans="1:20" ht="18.75">
      <c r="A13" s="2"/>
      <c r="B13" s="230"/>
      <c r="C13" s="230"/>
      <c r="D13" s="181"/>
      <c r="E13" s="181"/>
      <c r="F13" s="14" t="e">
        <f aca="true" t="shared" si="0" ref="F13:H52">I13+L13</f>
        <v>#VALUE!</v>
      </c>
      <c r="G13" s="14" t="e">
        <f t="shared" si="0"/>
        <v>#VALUE!</v>
      </c>
      <c r="H13" s="14">
        <f t="shared" si="0"/>
        <v>0</v>
      </c>
      <c r="I13" s="251" t="s">
        <v>307</v>
      </c>
      <c r="J13" s="251" t="s">
        <v>306</v>
      </c>
      <c r="K13" s="251"/>
      <c r="L13" s="14" t="s">
        <v>308</v>
      </c>
      <c r="M13" s="14"/>
      <c r="N13" s="14"/>
      <c r="O13" s="18"/>
      <c r="P13" s="18"/>
      <c r="Q13" s="18"/>
      <c r="R13" s="18"/>
      <c r="S13" s="18"/>
      <c r="T13" s="18"/>
    </row>
    <row r="14" spans="1:20" ht="56.25">
      <c r="A14" s="2" t="s">
        <v>43</v>
      </c>
      <c r="B14" s="250">
        <v>2001</v>
      </c>
      <c r="C14" s="230"/>
      <c r="D14" s="245">
        <v>2001</v>
      </c>
      <c r="E14" s="181"/>
      <c r="F14" s="13">
        <f>I14+L14</f>
        <v>44403492.99</v>
      </c>
      <c r="G14" s="13">
        <f>J14+M14</f>
        <v>2000000</v>
      </c>
      <c r="H14" s="13">
        <f t="shared" si="0"/>
        <v>37167098.24</v>
      </c>
      <c r="I14" s="14">
        <f>SUM(I15:I52)</f>
        <v>39167098.24</v>
      </c>
      <c r="J14" s="251">
        <f>SUM(J15:J52)</f>
        <v>2000000</v>
      </c>
      <c r="K14" s="251">
        <f>SUM(K15:K52)</f>
        <v>37167098.24</v>
      </c>
      <c r="L14" s="14">
        <f>SUM(L15:L52)</f>
        <v>5236394.75</v>
      </c>
      <c r="M14" s="14">
        <f>SUM(M15:M50)</f>
        <v>0</v>
      </c>
      <c r="N14" s="14">
        <f>SUM(N15:N50)</f>
        <v>0</v>
      </c>
      <c r="O14" s="18"/>
      <c r="P14" s="18"/>
      <c r="Q14" s="18"/>
      <c r="R14" s="18"/>
      <c r="S14" s="18"/>
      <c r="T14" s="18"/>
    </row>
    <row r="15" spans="1:20" ht="18.75">
      <c r="A15" s="2" t="s">
        <v>116</v>
      </c>
      <c r="B15" s="250"/>
      <c r="C15" s="230"/>
      <c r="D15" s="245">
        <v>221</v>
      </c>
      <c r="E15" s="181">
        <v>110600</v>
      </c>
      <c r="F15" s="14">
        <f t="shared" si="0"/>
        <v>500669.37</v>
      </c>
      <c r="G15" s="14">
        <f t="shared" si="0"/>
        <v>350000</v>
      </c>
      <c r="H15" s="14">
        <f t="shared" si="0"/>
        <v>20240.47999999998</v>
      </c>
      <c r="I15" s="158">
        <v>370240.48</v>
      </c>
      <c r="J15" s="251">
        <v>350000</v>
      </c>
      <c r="K15" s="251">
        <f>I15-J15</f>
        <v>20240.47999999998</v>
      </c>
      <c r="L15" s="158">
        <v>130428.89</v>
      </c>
      <c r="M15" s="14"/>
      <c r="N15" s="14"/>
      <c r="O15" s="18"/>
      <c r="P15" s="18"/>
      <c r="Q15" s="18"/>
      <c r="R15" s="18"/>
      <c r="S15" s="18"/>
      <c r="T15" s="18"/>
    </row>
    <row r="16" spans="1:20" ht="18.75">
      <c r="A16" s="2" t="s">
        <v>117</v>
      </c>
      <c r="B16" s="250"/>
      <c r="C16" s="230"/>
      <c r="D16" s="245"/>
      <c r="E16" s="181"/>
      <c r="F16" s="14">
        <f t="shared" si="0"/>
        <v>0</v>
      </c>
      <c r="G16" s="14">
        <f t="shared" si="0"/>
        <v>0</v>
      </c>
      <c r="H16" s="14">
        <f t="shared" si="0"/>
        <v>0</v>
      </c>
      <c r="I16" s="158"/>
      <c r="J16" s="251"/>
      <c r="K16" s="251">
        <f aca="true" t="shared" si="1" ref="K16:K52">I16-J16</f>
        <v>0</v>
      </c>
      <c r="L16" s="158"/>
      <c r="M16" s="14"/>
      <c r="N16" s="14"/>
      <c r="O16" s="18"/>
      <c r="P16" s="18"/>
      <c r="Q16" s="18"/>
      <c r="R16" s="18"/>
      <c r="S16" s="18"/>
      <c r="T16" s="18"/>
    </row>
    <row r="17" spans="1:20" ht="18.75">
      <c r="A17" s="2" t="s">
        <v>118</v>
      </c>
      <c r="B17" s="250"/>
      <c r="C17" s="230"/>
      <c r="D17" s="245">
        <v>223</v>
      </c>
      <c r="E17" s="181"/>
      <c r="F17" s="14">
        <f t="shared" si="0"/>
        <v>2666435.95</v>
      </c>
      <c r="G17" s="14">
        <f t="shared" si="0"/>
        <v>0</v>
      </c>
      <c r="H17" s="14">
        <f t="shared" si="0"/>
        <v>2552750</v>
      </c>
      <c r="I17" s="158">
        <v>2552750</v>
      </c>
      <c r="J17" s="251"/>
      <c r="K17" s="251">
        <f t="shared" si="1"/>
        <v>2552750</v>
      </c>
      <c r="L17" s="158">
        <f>93487+14573.91+5625.04</f>
        <v>113685.95</v>
      </c>
      <c r="M17" s="14"/>
      <c r="N17" s="14"/>
      <c r="O17" s="18"/>
      <c r="P17" s="18"/>
      <c r="Q17" s="18"/>
      <c r="R17" s="18"/>
      <c r="S17" s="18"/>
      <c r="T17" s="18"/>
    </row>
    <row r="18" spans="1:20" ht="37.5">
      <c r="A18" s="2" t="s">
        <v>240</v>
      </c>
      <c r="B18" s="250"/>
      <c r="C18" s="230"/>
      <c r="D18" s="245">
        <v>224</v>
      </c>
      <c r="E18" s="181"/>
      <c r="F18" s="14">
        <f t="shared" si="0"/>
        <v>18315054.79</v>
      </c>
      <c r="G18" s="14"/>
      <c r="H18" s="14"/>
      <c r="I18" s="158">
        <f>'[1]таб2'!J46+'[1]таб2'!G46-I19</f>
        <v>17955054.79</v>
      </c>
      <c r="J18" s="251"/>
      <c r="K18" s="253">
        <f t="shared" si="1"/>
        <v>17955054.79</v>
      </c>
      <c r="L18" s="158">
        <f>'[1]таб2'!K46</f>
        <v>360000</v>
      </c>
      <c r="M18" s="14"/>
      <c r="N18" s="14"/>
      <c r="O18" s="18"/>
      <c r="P18" s="18"/>
      <c r="Q18" s="18"/>
      <c r="R18" s="18"/>
      <c r="S18" s="18"/>
      <c r="T18" s="18"/>
    </row>
    <row r="19" spans="1:20" ht="56.25">
      <c r="A19" s="2" t="s">
        <v>241</v>
      </c>
      <c r="B19" s="250"/>
      <c r="C19" s="230"/>
      <c r="D19" s="245">
        <v>224</v>
      </c>
      <c r="E19" s="181">
        <v>110750</v>
      </c>
      <c r="F19" s="14">
        <f t="shared" si="0"/>
        <v>715145.21</v>
      </c>
      <c r="G19" s="14"/>
      <c r="H19" s="14"/>
      <c r="I19" s="158">
        <f>715073.2+72.01</f>
        <v>715145.21</v>
      </c>
      <c r="J19" s="251"/>
      <c r="K19" s="253">
        <f t="shared" si="1"/>
        <v>715145.21</v>
      </c>
      <c r="L19" s="158"/>
      <c r="M19" s="14"/>
      <c r="N19" s="14"/>
      <c r="O19" s="18"/>
      <c r="P19" s="18"/>
      <c r="Q19" s="18"/>
      <c r="R19" s="18"/>
      <c r="S19" s="18"/>
      <c r="T19" s="18"/>
    </row>
    <row r="20" spans="1:20" ht="56.25">
      <c r="A20" s="160" t="s">
        <v>156</v>
      </c>
      <c r="B20" s="225"/>
      <c r="C20" s="259" t="s">
        <v>310</v>
      </c>
      <c r="D20" s="245">
        <v>225</v>
      </c>
      <c r="E20" s="181">
        <v>110712</v>
      </c>
      <c r="F20" s="158">
        <f t="shared" si="0"/>
        <v>102731.17000000001</v>
      </c>
      <c r="G20" s="158">
        <f t="shared" si="0"/>
        <v>16600</v>
      </c>
      <c r="H20" s="158">
        <f t="shared" si="0"/>
        <v>69.95999999999913</v>
      </c>
      <c r="I20" s="158">
        <v>16669.96</v>
      </c>
      <c r="J20" s="251">
        <v>16600</v>
      </c>
      <c r="K20" s="254">
        <f t="shared" si="1"/>
        <v>69.95999999999913</v>
      </c>
      <c r="L20" s="159">
        <v>86061.21</v>
      </c>
      <c r="M20" s="158"/>
      <c r="N20" s="158"/>
      <c r="O20" s="18"/>
      <c r="P20" s="18"/>
      <c r="Q20" s="18"/>
      <c r="R20" s="18"/>
      <c r="S20" s="18"/>
      <c r="T20" s="18"/>
    </row>
    <row r="21" spans="1:20" ht="56.25">
      <c r="A21" s="160" t="s">
        <v>157</v>
      </c>
      <c r="B21" s="225"/>
      <c r="C21" s="190"/>
      <c r="D21" s="245">
        <v>225</v>
      </c>
      <c r="E21" s="181"/>
      <c r="F21" s="158">
        <f t="shared" si="0"/>
        <v>0</v>
      </c>
      <c r="G21" s="158">
        <f t="shared" si="0"/>
        <v>0</v>
      </c>
      <c r="H21" s="158">
        <f t="shared" si="0"/>
        <v>0</v>
      </c>
      <c r="I21" s="158"/>
      <c r="J21" s="251"/>
      <c r="K21" s="254">
        <f t="shared" si="1"/>
        <v>0</v>
      </c>
      <c r="L21" s="159"/>
      <c r="M21" s="158"/>
      <c r="N21" s="158"/>
      <c r="O21" s="18"/>
      <c r="P21" s="18"/>
      <c r="Q21" s="18"/>
      <c r="R21" s="18"/>
      <c r="S21" s="18"/>
      <c r="T21" s="18"/>
    </row>
    <row r="22" spans="1:20" ht="18.75">
      <c r="A22" s="160" t="s">
        <v>158</v>
      </c>
      <c r="B22" s="225"/>
      <c r="C22" s="190"/>
      <c r="D22" s="245">
        <v>225</v>
      </c>
      <c r="E22" s="181">
        <v>110711</v>
      </c>
      <c r="F22" s="158">
        <f t="shared" si="0"/>
        <v>66000</v>
      </c>
      <c r="G22" s="158">
        <f t="shared" si="0"/>
        <v>50000</v>
      </c>
      <c r="H22" s="158">
        <f t="shared" si="0"/>
        <v>4000</v>
      </c>
      <c r="I22" s="158">
        <v>54000</v>
      </c>
      <c r="J22" s="251">
        <v>50000</v>
      </c>
      <c r="K22" s="254">
        <f t="shared" si="1"/>
        <v>4000</v>
      </c>
      <c r="L22" s="159">
        <v>12000</v>
      </c>
      <c r="M22" s="158"/>
      <c r="N22" s="158"/>
      <c r="O22" s="18"/>
      <c r="P22" s="18"/>
      <c r="Q22" s="18"/>
      <c r="R22" s="18"/>
      <c r="S22" s="18"/>
      <c r="T22" s="18"/>
    </row>
    <row r="23" spans="1:20" ht="37.5">
      <c r="A23" s="160" t="s">
        <v>233</v>
      </c>
      <c r="B23" s="225"/>
      <c r="C23" s="190"/>
      <c r="D23" s="245">
        <v>225</v>
      </c>
      <c r="E23" s="181">
        <v>110719</v>
      </c>
      <c r="F23" s="158">
        <f t="shared" si="0"/>
        <v>210748.78</v>
      </c>
      <c r="G23" s="158">
        <f t="shared" si="0"/>
        <v>85400</v>
      </c>
      <c r="H23" s="158">
        <f t="shared" si="0"/>
        <v>99600</v>
      </c>
      <c r="I23" s="158">
        <v>185000</v>
      </c>
      <c r="J23" s="251">
        <v>85400</v>
      </c>
      <c r="K23" s="254">
        <f t="shared" si="1"/>
        <v>99600</v>
      </c>
      <c r="L23" s="159">
        <v>25748.78</v>
      </c>
      <c r="M23" s="158"/>
      <c r="N23" s="158"/>
      <c r="O23" s="18"/>
      <c r="P23" s="18"/>
      <c r="Q23" s="18"/>
      <c r="R23" s="18"/>
      <c r="S23" s="18"/>
      <c r="T23" s="18"/>
    </row>
    <row r="24" spans="1:20" ht="56.25">
      <c r="A24" s="160" t="s">
        <v>159</v>
      </c>
      <c r="B24" s="225"/>
      <c r="C24" s="190"/>
      <c r="D24" s="245">
        <v>225</v>
      </c>
      <c r="E24" s="181">
        <v>110020</v>
      </c>
      <c r="F24" s="158">
        <f t="shared" si="0"/>
        <v>494803.18</v>
      </c>
      <c r="G24" s="158">
        <f t="shared" si="0"/>
        <v>0</v>
      </c>
      <c r="H24" s="158">
        <f t="shared" si="0"/>
        <v>0</v>
      </c>
      <c r="I24" s="158">
        <v>0</v>
      </c>
      <c r="J24" s="251"/>
      <c r="K24" s="254">
        <f t="shared" si="1"/>
        <v>0</v>
      </c>
      <c r="L24" s="159">
        <v>494803.18</v>
      </c>
      <c r="M24" s="158"/>
      <c r="N24" s="158"/>
      <c r="O24" s="18"/>
      <c r="P24" s="18"/>
      <c r="Q24" s="18"/>
      <c r="R24" s="18"/>
      <c r="S24" s="18"/>
      <c r="T24" s="18"/>
    </row>
    <row r="25" spans="1:20" ht="18.75">
      <c r="A25" s="160" t="s">
        <v>232</v>
      </c>
      <c r="B25" s="225"/>
      <c r="C25" s="190"/>
      <c r="D25" s="245">
        <v>225</v>
      </c>
      <c r="E25" s="181"/>
      <c r="F25" s="158">
        <f t="shared" si="0"/>
        <v>0</v>
      </c>
      <c r="G25" s="158"/>
      <c r="H25" s="158"/>
      <c r="I25" s="158"/>
      <c r="J25" s="251"/>
      <c r="K25" s="254">
        <f t="shared" si="1"/>
        <v>0</v>
      </c>
      <c r="L25" s="159"/>
      <c r="M25" s="158"/>
      <c r="N25" s="158"/>
      <c r="O25" s="18"/>
      <c r="P25" s="18"/>
      <c r="Q25" s="18"/>
      <c r="R25" s="18"/>
      <c r="S25" s="18"/>
      <c r="T25" s="18"/>
    </row>
    <row r="26" spans="1:20" ht="37.5">
      <c r="A26" s="160" t="s">
        <v>160</v>
      </c>
      <c r="B26" s="225"/>
      <c r="C26" s="190"/>
      <c r="D26" s="245">
        <v>225</v>
      </c>
      <c r="E26" s="181">
        <v>110020</v>
      </c>
      <c r="F26" s="158">
        <f t="shared" si="0"/>
        <v>71000</v>
      </c>
      <c r="G26" s="158">
        <f t="shared" si="0"/>
        <v>193450</v>
      </c>
      <c r="H26" s="158">
        <f t="shared" si="0"/>
        <v>0</v>
      </c>
      <c r="I26" s="158">
        <v>71000</v>
      </c>
      <c r="J26" s="251">
        <v>193450</v>
      </c>
      <c r="K26" s="254">
        <v>0</v>
      </c>
      <c r="L26" s="159"/>
      <c r="M26" s="158"/>
      <c r="N26" s="158"/>
      <c r="O26" s="18"/>
      <c r="P26" s="18"/>
      <c r="Q26" s="18"/>
      <c r="R26" s="18"/>
      <c r="S26" s="18"/>
      <c r="T26" s="18"/>
    </row>
    <row r="27" spans="1:20" ht="37.5">
      <c r="A27" s="160" t="s">
        <v>231</v>
      </c>
      <c r="B27" s="225"/>
      <c r="C27" s="190"/>
      <c r="D27" s="245">
        <v>225</v>
      </c>
      <c r="E27" s="181">
        <v>110522</v>
      </c>
      <c r="F27" s="158">
        <f>I27+L27</f>
        <v>229946.45</v>
      </c>
      <c r="G27" s="158"/>
      <c r="H27" s="158"/>
      <c r="I27" s="158">
        <v>6550</v>
      </c>
      <c r="J27" s="251"/>
      <c r="K27" s="254">
        <f t="shared" si="1"/>
        <v>6550</v>
      </c>
      <c r="L27" s="159">
        <v>223396.45</v>
      </c>
      <c r="M27" s="158"/>
      <c r="N27" s="158"/>
      <c r="O27" s="18"/>
      <c r="P27" s="18"/>
      <c r="Q27" s="18"/>
      <c r="R27" s="18"/>
      <c r="S27" s="18"/>
      <c r="T27" s="18"/>
    </row>
    <row r="28" spans="1:20" ht="18.75">
      <c r="A28" s="241" t="s">
        <v>293</v>
      </c>
      <c r="B28" s="225"/>
      <c r="C28" s="190"/>
      <c r="D28" s="245">
        <v>225</v>
      </c>
      <c r="E28" s="181">
        <v>240330</v>
      </c>
      <c r="F28" s="158">
        <f>I28+L28</f>
        <v>300000</v>
      </c>
      <c r="G28" s="158"/>
      <c r="H28" s="158"/>
      <c r="I28" s="158">
        <v>300000</v>
      </c>
      <c r="J28" s="251"/>
      <c r="K28" s="254">
        <f t="shared" si="1"/>
        <v>300000</v>
      </c>
      <c r="L28" s="159"/>
      <c r="M28" s="158"/>
      <c r="N28" s="158"/>
      <c r="O28" s="18"/>
      <c r="P28" s="18"/>
      <c r="Q28" s="18"/>
      <c r="R28" s="18"/>
      <c r="S28" s="18"/>
      <c r="T28" s="18"/>
    </row>
    <row r="29" spans="1:20" ht="37.5">
      <c r="A29" s="160" t="s">
        <v>161</v>
      </c>
      <c r="B29" s="225"/>
      <c r="C29" s="190"/>
      <c r="D29" s="245"/>
      <c r="E29" s="181"/>
      <c r="F29" s="158">
        <f t="shared" si="0"/>
        <v>0</v>
      </c>
      <c r="G29" s="158">
        <f t="shared" si="0"/>
        <v>0</v>
      </c>
      <c r="H29" s="158">
        <f t="shared" si="0"/>
        <v>0</v>
      </c>
      <c r="I29" s="158"/>
      <c r="J29" s="251"/>
      <c r="K29" s="254">
        <f t="shared" si="1"/>
        <v>0</v>
      </c>
      <c r="L29" s="159"/>
      <c r="M29" s="158"/>
      <c r="N29" s="158"/>
      <c r="O29" s="18"/>
      <c r="P29" s="18"/>
      <c r="Q29" s="18"/>
      <c r="R29" s="18"/>
      <c r="S29" s="18"/>
      <c r="T29" s="18"/>
    </row>
    <row r="30" spans="1:20" ht="18.75">
      <c r="A30" s="160" t="s">
        <v>163</v>
      </c>
      <c r="B30" s="225"/>
      <c r="C30" s="190"/>
      <c r="D30" s="245"/>
      <c r="E30" s="181"/>
      <c r="F30" s="158">
        <f t="shared" si="0"/>
        <v>0</v>
      </c>
      <c r="G30" s="158">
        <f>J30+M30</f>
        <v>0</v>
      </c>
      <c r="H30" s="158">
        <f>K30+N30</f>
        <v>0</v>
      </c>
      <c r="I30" s="158"/>
      <c r="J30" s="251"/>
      <c r="K30" s="254">
        <f t="shared" si="1"/>
        <v>0</v>
      </c>
      <c r="L30" s="159"/>
      <c r="M30" s="158"/>
      <c r="N30" s="158"/>
      <c r="O30" s="18"/>
      <c r="P30" s="18"/>
      <c r="Q30" s="18"/>
      <c r="R30" s="18"/>
      <c r="S30" s="18"/>
      <c r="T30" s="18"/>
    </row>
    <row r="31" spans="1:20" ht="37.5">
      <c r="A31" s="160" t="s">
        <v>162</v>
      </c>
      <c r="B31" s="225"/>
      <c r="C31" s="190"/>
      <c r="D31" s="245">
        <v>225</v>
      </c>
      <c r="E31" s="181" t="s">
        <v>270</v>
      </c>
      <c r="F31" s="158">
        <f t="shared" si="0"/>
        <v>65010</v>
      </c>
      <c r="G31" s="158">
        <f>J31+M31</f>
        <v>0</v>
      </c>
      <c r="H31" s="158">
        <f>K31+N31</f>
        <v>0</v>
      </c>
      <c r="I31" s="158">
        <v>0</v>
      </c>
      <c r="J31" s="251"/>
      <c r="K31" s="254">
        <f t="shared" si="1"/>
        <v>0</v>
      </c>
      <c r="L31" s="159">
        <v>65010</v>
      </c>
      <c r="M31" s="158"/>
      <c r="N31" s="158"/>
      <c r="O31" s="18"/>
      <c r="P31" s="18"/>
      <c r="Q31" s="18"/>
      <c r="R31" s="18"/>
      <c r="S31" s="18"/>
      <c r="T31" s="18"/>
    </row>
    <row r="32" spans="1:20" ht="93.75">
      <c r="A32" s="160" t="s">
        <v>245</v>
      </c>
      <c r="B32" s="225"/>
      <c r="C32" s="260" t="s">
        <v>311</v>
      </c>
      <c r="D32" s="245">
        <v>226</v>
      </c>
      <c r="E32" s="181">
        <v>110510</v>
      </c>
      <c r="F32" s="158">
        <f t="shared" si="0"/>
        <v>47365.31</v>
      </c>
      <c r="G32" s="158"/>
      <c r="H32" s="158"/>
      <c r="I32" s="158"/>
      <c r="J32" s="251"/>
      <c r="K32" s="255">
        <f t="shared" si="1"/>
        <v>0</v>
      </c>
      <c r="L32" s="159">
        <v>47365.31</v>
      </c>
      <c r="M32" s="158"/>
      <c r="N32" s="158"/>
      <c r="O32" s="18"/>
      <c r="P32" s="18"/>
      <c r="Q32" s="18"/>
      <c r="R32" s="18"/>
      <c r="S32" s="18"/>
      <c r="T32" s="18"/>
    </row>
    <row r="33" spans="1:20" ht="37.5">
      <c r="A33" s="160" t="s">
        <v>164</v>
      </c>
      <c r="B33" s="225"/>
      <c r="C33" s="190"/>
      <c r="D33" s="245">
        <v>226</v>
      </c>
      <c r="E33" s="181" t="s">
        <v>271</v>
      </c>
      <c r="F33" s="158">
        <f t="shared" si="0"/>
        <v>30339.81</v>
      </c>
      <c r="G33" s="158">
        <f>J33+M33</f>
        <v>0</v>
      </c>
      <c r="H33" s="158">
        <f>K33+N33</f>
        <v>0</v>
      </c>
      <c r="I33" s="158"/>
      <c r="J33" s="251"/>
      <c r="K33" s="255">
        <f t="shared" si="1"/>
        <v>0</v>
      </c>
      <c r="L33" s="159">
        <v>30339.81</v>
      </c>
      <c r="M33" s="158"/>
      <c r="N33" s="158">
        <f>N31-N32</f>
        <v>0</v>
      </c>
      <c r="O33" s="18"/>
      <c r="P33" s="18"/>
      <c r="Q33" s="18"/>
      <c r="R33" s="18"/>
      <c r="S33" s="18"/>
      <c r="T33" s="18"/>
    </row>
    <row r="34" spans="1:20" ht="56.25">
      <c r="A34" s="161" t="s">
        <v>230</v>
      </c>
      <c r="B34" s="225"/>
      <c r="C34" s="190"/>
      <c r="D34" s="245">
        <v>226</v>
      </c>
      <c r="E34" s="181" t="s">
        <v>271</v>
      </c>
      <c r="F34" s="158">
        <f t="shared" si="0"/>
        <v>82355</v>
      </c>
      <c r="G34" s="158">
        <f t="shared" si="0"/>
        <v>0</v>
      </c>
      <c r="H34" s="158"/>
      <c r="I34" s="158">
        <f>61965.19+7584.81</f>
        <v>69550</v>
      </c>
      <c r="J34" s="251"/>
      <c r="K34" s="255">
        <f t="shared" si="1"/>
        <v>69550</v>
      </c>
      <c r="L34" s="159">
        <f>10000+2888-83</f>
        <v>12805</v>
      </c>
      <c r="M34" s="158"/>
      <c r="N34" s="158"/>
      <c r="O34" s="18"/>
      <c r="P34" s="18"/>
      <c r="Q34" s="18"/>
      <c r="R34" s="18"/>
      <c r="S34" s="18"/>
      <c r="T34" s="18"/>
    </row>
    <row r="35" spans="1:20" ht="37.5">
      <c r="A35" s="160" t="s">
        <v>234</v>
      </c>
      <c r="B35" s="225"/>
      <c r="C35" s="190"/>
      <c r="D35" s="245">
        <v>226</v>
      </c>
      <c r="E35" s="181" t="s">
        <v>272</v>
      </c>
      <c r="F35" s="158">
        <f t="shared" si="0"/>
        <v>10000</v>
      </c>
      <c r="G35" s="158">
        <f t="shared" si="0"/>
        <v>0</v>
      </c>
      <c r="H35" s="158">
        <f>K35+N35</f>
        <v>10000</v>
      </c>
      <c r="I35" s="158">
        <v>10000</v>
      </c>
      <c r="J35" s="251"/>
      <c r="K35" s="255">
        <f t="shared" si="1"/>
        <v>10000</v>
      </c>
      <c r="L35" s="159">
        <v>0</v>
      </c>
      <c r="M35" s="158"/>
      <c r="N35" s="158"/>
      <c r="O35" s="18"/>
      <c r="P35" s="18"/>
      <c r="Q35" s="18"/>
      <c r="R35" s="18"/>
      <c r="S35" s="18"/>
      <c r="T35" s="18"/>
    </row>
    <row r="36" spans="1:20" ht="56.25">
      <c r="A36" s="160" t="s">
        <v>237</v>
      </c>
      <c r="B36" s="225"/>
      <c r="C36" s="190"/>
      <c r="D36" s="245">
        <v>226</v>
      </c>
      <c r="E36" s="181" t="s">
        <v>273</v>
      </c>
      <c r="F36" s="158">
        <f t="shared" si="0"/>
        <v>374212.06</v>
      </c>
      <c r="G36" s="158">
        <f t="shared" si="0"/>
        <v>0</v>
      </c>
      <c r="H36" s="158">
        <f>K36+N36</f>
        <v>88010</v>
      </c>
      <c r="I36" s="158">
        <v>88010</v>
      </c>
      <c r="J36" s="251"/>
      <c r="K36" s="255">
        <f t="shared" si="1"/>
        <v>88010</v>
      </c>
      <c r="L36" s="159">
        <v>286202.06</v>
      </c>
      <c r="M36" s="158"/>
      <c r="N36" s="158"/>
      <c r="O36" s="18"/>
      <c r="P36" s="18"/>
      <c r="Q36" s="18"/>
      <c r="R36" s="18"/>
      <c r="S36" s="18"/>
      <c r="T36" s="18"/>
    </row>
    <row r="37" spans="1:20" ht="37.5">
      <c r="A37" s="160" t="s">
        <v>235</v>
      </c>
      <c r="B37" s="225"/>
      <c r="C37" s="190"/>
      <c r="D37" s="245">
        <v>226</v>
      </c>
      <c r="E37" s="181" t="s">
        <v>274</v>
      </c>
      <c r="F37" s="158">
        <f t="shared" si="0"/>
        <v>0</v>
      </c>
      <c r="G37" s="158">
        <f t="shared" si="0"/>
        <v>0</v>
      </c>
      <c r="H37" s="158">
        <f>K37+N37</f>
        <v>0</v>
      </c>
      <c r="I37" s="158"/>
      <c r="J37" s="251"/>
      <c r="K37" s="255">
        <f t="shared" si="1"/>
        <v>0</v>
      </c>
      <c r="L37" s="159">
        <v>0</v>
      </c>
      <c r="M37" s="158"/>
      <c r="N37" s="158"/>
      <c r="O37" s="18"/>
      <c r="P37" s="18"/>
      <c r="Q37" s="18"/>
      <c r="R37" s="18"/>
      <c r="S37" s="18"/>
      <c r="T37" s="18"/>
    </row>
    <row r="38" spans="1:20" ht="37.5">
      <c r="A38" s="160" t="s">
        <v>167</v>
      </c>
      <c r="B38" s="225"/>
      <c r="C38" s="190"/>
      <c r="D38" s="245">
        <v>226</v>
      </c>
      <c r="E38" s="181" t="s">
        <v>275</v>
      </c>
      <c r="F38" s="158">
        <f t="shared" si="0"/>
        <v>20000</v>
      </c>
      <c r="G38" s="158">
        <f t="shared" si="0"/>
        <v>0</v>
      </c>
      <c r="H38" s="158"/>
      <c r="I38" s="158"/>
      <c r="J38" s="251"/>
      <c r="K38" s="255">
        <f t="shared" si="1"/>
        <v>0</v>
      </c>
      <c r="L38" s="159">
        <v>20000</v>
      </c>
      <c r="M38" s="158"/>
      <c r="N38" s="158"/>
      <c r="O38" s="18"/>
      <c r="P38" s="18"/>
      <c r="Q38" s="18"/>
      <c r="R38" s="18"/>
      <c r="S38" s="18"/>
      <c r="T38" s="18"/>
    </row>
    <row r="39" spans="1:20" ht="37.5">
      <c r="A39" s="160" t="s">
        <v>165</v>
      </c>
      <c r="B39" s="225"/>
      <c r="C39" s="190"/>
      <c r="D39" s="245">
        <v>226</v>
      </c>
      <c r="E39" s="181" t="s">
        <v>274</v>
      </c>
      <c r="F39" s="158">
        <f t="shared" si="0"/>
        <v>1980875.1400000001</v>
      </c>
      <c r="G39" s="158">
        <f t="shared" si="0"/>
        <v>0</v>
      </c>
      <c r="H39" s="158"/>
      <c r="I39" s="158">
        <v>653017.91</v>
      </c>
      <c r="J39" s="251"/>
      <c r="K39" s="255">
        <f t="shared" si="1"/>
        <v>653017.91</v>
      </c>
      <c r="L39" s="159">
        <f>1262264.44-34834-44920+145346.79</f>
        <v>1327857.23</v>
      </c>
      <c r="M39" s="158"/>
      <c r="N39" s="158"/>
      <c r="O39" s="18"/>
      <c r="P39" s="18"/>
      <c r="Q39" s="18"/>
      <c r="R39" s="18"/>
      <c r="S39" s="18"/>
      <c r="T39" s="18"/>
    </row>
    <row r="40" spans="1:20" ht="37.5">
      <c r="A40" s="160" t="s">
        <v>238</v>
      </c>
      <c r="B40" s="225"/>
      <c r="C40" s="190"/>
      <c r="D40" s="245">
        <v>226</v>
      </c>
      <c r="E40" s="181" t="s">
        <v>274</v>
      </c>
      <c r="F40" s="158">
        <f t="shared" si="0"/>
        <v>1920</v>
      </c>
      <c r="G40" s="158"/>
      <c r="H40" s="158"/>
      <c r="I40" s="158">
        <v>1920</v>
      </c>
      <c r="J40" s="251"/>
      <c r="K40" s="255">
        <f t="shared" si="1"/>
        <v>1920</v>
      </c>
      <c r="L40" s="158"/>
      <c r="M40" s="158"/>
      <c r="N40" s="158"/>
      <c r="O40" s="18"/>
      <c r="P40" s="18"/>
      <c r="Q40" s="18"/>
      <c r="R40" s="18"/>
      <c r="S40" s="18"/>
      <c r="T40" s="18"/>
    </row>
    <row r="41" spans="1:20" ht="37.5">
      <c r="A41" s="160" t="s">
        <v>255</v>
      </c>
      <c r="B41" s="225"/>
      <c r="C41" s="190"/>
      <c r="D41" s="245">
        <v>226</v>
      </c>
      <c r="E41" s="181" t="s">
        <v>274</v>
      </c>
      <c r="F41" s="158">
        <f t="shared" si="0"/>
        <v>33000</v>
      </c>
      <c r="G41" s="158"/>
      <c r="H41" s="158"/>
      <c r="I41" s="158">
        <v>33000</v>
      </c>
      <c r="J41" s="251"/>
      <c r="K41" s="255">
        <f t="shared" si="1"/>
        <v>33000</v>
      </c>
      <c r="L41" s="158"/>
      <c r="M41" s="158"/>
      <c r="N41" s="158"/>
      <c r="O41" s="18"/>
      <c r="P41" s="18"/>
      <c r="Q41" s="18"/>
      <c r="R41" s="18"/>
      <c r="S41" s="18"/>
      <c r="T41" s="18"/>
    </row>
    <row r="42" spans="1:20" ht="37.5">
      <c r="A42" s="160" t="s">
        <v>244</v>
      </c>
      <c r="B42" s="225"/>
      <c r="C42" s="190"/>
      <c r="D42" s="245">
        <v>226</v>
      </c>
      <c r="E42" s="181" t="s">
        <v>274</v>
      </c>
      <c r="F42" s="158">
        <f t="shared" si="0"/>
        <v>405523.75</v>
      </c>
      <c r="G42" s="158"/>
      <c r="H42" s="158"/>
      <c r="I42" s="158">
        <v>405523.75</v>
      </c>
      <c r="J42" s="251">
        <f>73990+200000+20000</f>
        <v>293990</v>
      </c>
      <c r="K42" s="255">
        <f t="shared" si="1"/>
        <v>111533.75</v>
      </c>
      <c r="L42" s="158"/>
      <c r="M42" s="158"/>
      <c r="N42" s="158"/>
      <c r="O42" s="18"/>
      <c r="P42" s="18"/>
      <c r="Q42" s="18"/>
      <c r="R42" s="18"/>
      <c r="S42" s="18"/>
      <c r="T42" s="18"/>
    </row>
    <row r="43" spans="1:20" ht="37.5">
      <c r="A43" s="160" t="s">
        <v>239</v>
      </c>
      <c r="B43" s="225"/>
      <c r="C43" s="190"/>
      <c r="D43" s="245">
        <v>226</v>
      </c>
      <c r="E43" s="181" t="s">
        <v>274</v>
      </c>
      <c r="F43" s="158">
        <f t="shared" si="0"/>
        <v>400000</v>
      </c>
      <c r="G43" s="158"/>
      <c r="H43" s="158"/>
      <c r="I43" s="158">
        <v>400000</v>
      </c>
      <c r="J43" s="251">
        <v>400000</v>
      </c>
      <c r="K43" s="255">
        <f t="shared" si="1"/>
        <v>0</v>
      </c>
      <c r="L43" s="158"/>
      <c r="M43" s="158"/>
      <c r="N43" s="158"/>
      <c r="O43" s="18"/>
      <c r="P43" s="18"/>
      <c r="Q43" s="18"/>
      <c r="R43" s="18"/>
      <c r="S43" s="18"/>
      <c r="T43" s="18"/>
    </row>
    <row r="44" spans="1:20" ht="45" customHeight="1">
      <c r="A44" s="160" t="s">
        <v>166</v>
      </c>
      <c r="B44" s="225"/>
      <c r="C44" s="190"/>
      <c r="D44" s="245">
        <v>226</v>
      </c>
      <c r="E44" s="181" t="s">
        <v>274</v>
      </c>
      <c r="F44" s="158">
        <f t="shared" si="0"/>
        <v>163110.97</v>
      </c>
      <c r="G44" s="158">
        <f>J44+M44</f>
        <v>0</v>
      </c>
      <c r="H44" s="158">
        <f>K44+N44</f>
        <v>0</v>
      </c>
      <c r="I44" s="158"/>
      <c r="J44" s="251"/>
      <c r="K44" s="255">
        <f t="shared" si="1"/>
        <v>0</v>
      </c>
      <c r="L44" s="158">
        <v>163110.97</v>
      </c>
      <c r="M44" s="158"/>
      <c r="N44" s="158"/>
      <c r="O44" s="18"/>
      <c r="P44" s="18"/>
      <c r="Q44" s="18"/>
      <c r="R44" s="18"/>
      <c r="S44" s="18"/>
      <c r="T44" s="18"/>
    </row>
    <row r="45" spans="1:20" ht="37.5">
      <c r="A45" s="160" t="s">
        <v>236</v>
      </c>
      <c r="B45" s="225"/>
      <c r="C45" s="190"/>
      <c r="D45" s="245">
        <v>226</v>
      </c>
      <c r="E45" s="181" t="s">
        <v>274</v>
      </c>
      <c r="F45" s="158">
        <f t="shared" si="0"/>
        <v>15000</v>
      </c>
      <c r="G45" s="158"/>
      <c r="H45" s="158"/>
      <c r="I45" s="158"/>
      <c r="J45" s="251"/>
      <c r="K45" s="255">
        <f t="shared" si="1"/>
        <v>0</v>
      </c>
      <c r="L45" s="158">
        <v>15000</v>
      </c>
      <c r="M45" s="158"/>
      <c r="N45" s="158"/>
      <c r="O45" s="18"/>
      <c r="P45" s="18"/>
      <c r="Q45" s="18"/>
      <c r="R45" s="18"/>
      <c r="S45" s="18"/>
      <c r="T45" s="18"/>
    </row>
    <row r="46" spans="1:20" ht="75">
      <c r="A46" s="160" t="s">
        <v>119</v>
      </c>
      <c r="B46" s="250"/>
      <c r="C46" s="256" t="s">
        <v>209</v>
      </c>
      <c r="D46" s="245">
        <v>310</v>
      </c>
      <c r="E46" s="181">
        <v>240120</v>
      </c>
      <c r="F46" s="158">
        <f t="shared" si="0"/>
        <v>1331806.5</v>
      </c>
      <c r="G46" s="158">
        <f t="shared" si="0"/>
        <v>65000</v>
      </c>
      <c r="H46" s="158">
        <f t="shared" si="0"/>
        <v>966806.5</v>
      </c>
      <c r="I46" s="158">
        <v>1031806.5</v>
      </c>
      <c r="J46" s="251">
        <v>65000</v>
      </c>
      <c r="K46" s="256">
        <f t="shared" si="1"/>
        <v>966806.5</v>
      </c>
      <c r="L46" s="158">
        <v>300000</v>
      </c>
      <c r="M46" s="158"/>
      <c r="N46" s="158"/>
      <c r="O46" s="18"/>
      <c r="P46" s="18"/>
      <c r="Q46" s="18"/>
      <c r="R46" s="18"/>
      <c r="S46" s="18"/>
      <c r="T46" s="18"/>
    </row>
    <row r="47" spans="1:20" ht="54" customHeight="1">
      <c r="A47" s="160" t="s">
        <v>169</v>
      </c>
      <c r="B47" s="250"/>
      <c r="C47" s="258" t="s">
        <v>309</v>
      </c>
      <c r="D47" s="245">
        <v>340</v>
      </c>
      <c r="E47" s="181">
        <v>110310</v>
      </c>
      <c r="F47" s="158">
        <f t="shared" si="0"/>
        <v>6417066.12</v>
      </c>
      <c r="G47" s="158">
        <f t="shared" si="0"/>
        <v>0</v>
      </c>
      <c r="H47" s="158">
        <f t="shared" si="0"/>
        <v>5953002.32</v>
      </c>
      <c r="I47" s="158">
        <v>5953002.32</v>
      </c>
      <c r="J47" s="251"/>
      <c r="K47" s="257">
        <f t="shared" si="1"/>
        <v>5953002.32</v>
      </c>
      <c r="L47" s="158">
        <v>464063.8</v>
      </c>
      <c r="M47" s="158"/>
      <c r="N47" s="158"/>
      <c r="O47" s="18"/>
      <c r="P47" s="18"/>
      <c r="Q47" s="18"/>
      <c r="R47" s="18"/>
      <c r="S47" s="18"/>
      <c r="T47" s="18"/>
    </row>
    <row r="48" spans="1:20" ht="24" customHeight="1">
      <c r="A48" s="160" t="s">
        <v>243</v>
      </c>
      <c r="B48" s="250"/>
      <c r="C48" s="230"/>
      <c r="D48" s="245">
        <v>340</v>
      </c>
      <c r="E48" s="181">
        <v>110350</v>
      </c>
      <c r="F48" s="158">
        <f t="shared" si="0"/>
        <v>8127142.21</v>
      </c>
      <c r="G48" s="158"/>
      <c r="H48" s="158"/>
      <c r="I48" s="158">
        <f>3690962+1065821.37+2417281.73</f>
        <v>7174065.1</v>
      </c>
      <c r="J48" s="251">
        <f>121000+45000</f>
        <v>166000</v>
      </c>
      <c r="K48" s="257">
        <f>I48-J48-122450</f>
        <v>6885615.1</v>
      </c>
      <c r="L48" s="158">
        <v>953077.11</v>
      </c>
      <c r="M48" s="158"/>
      <c r="N48" s="158"/>
      <c r="O48" s="18"/>
      <c r="P48" s="18"/>
      <c r="Q48" s="18"/>
      <c r="R48" s="18"/>
      <c r="S48" s="18"/>
      <c r="T48" s="18"/>
    </row>
    <row r="49" spans="1:20" ht="37.5">
      <c r="A49" s="160" t="s">
        <v>94</v>
      </c>
      <c r="B49" s="250"/>
      <c r="C49" s="230"/>
      <c r="D49" s="245">
        <v>340</v>
      </c>
      <c r="E49" s="181">
        <v>110350</v>
      </c>
      <c r="F49" s="158">
        <f t="shared" si="0"/>
        <v>100000</v>
      </c>
      <c r="G49" s="158">
        <f t="shared" si="0"/>
        <v>0</v>
      </c>
      <c r="H49" s="158">
        <f t="shared" si="0"/>
        <v>100000</v>
      </c>
      <c r="I49" s="158">
        <v>100000</v>
      </c>
      <c r="J49" s="251"/>
      <c r="K49" s="257">
        <f t="shared" si="1"/>
        <v>100000</v>
      </c>
      <c r="L49" s="158"/>
      <c r="M49" s="158"/>
      <c r="N49" s="158"/>
      <c r="O49" s="18"/>
      <c r="P49" s="18"/>
      <c r="Q49" s="18"/>
      <c r="R49" s="18"/>
      <c r="S49" s="18"/>
      <c r="T49" s="18"/>
    </row>
    <row r="50" spans="1:20" ht="18.75">
      <c r="A50" s="160" t="s">
        <v>95</v>
      </c>
      <c r="B50" s="250"/>
      <c r="C50" s="230"/>
      <c r="D50" s="245">
        <v>340</v>
      </c>
      <c r="E50" s="181">
        <v>110320</v>
      </c>
      <c r="F50" s="158">
        <f t="shared" si="0"/>
        <v>20662.82</v>
      </c>
      <c r="G50" s="158">
        <f t="shared" si="0"/>
        <v>0</v>
      </c>
      <c r="H50" s="158">
        <f t="shared" si="0"/>
        <v>20662.82</v>
      </c>
      <c r="I50" s="158">
        <v>20662.82</v>
      </c>
      <c r="J50" s="251"/>
      <c r="K50" s="257">
        <f t="shared" si="1"/>
        <v>20662.82</v>
      </c>
      <c r="L50" s="158"/>
      <c r="M50" s="158"/>
      <c r="N50" s="158"/>
      <c r="O50" s="18"/>
      <c r="P50" s="18"/>
      <c r="Q50" s="18"/>
      <c r="R50" s="18"/>
      <c r="S50" s="18"/>
      <c r="T50" s="18"/>
    </row>
    <row r="51" spans="1:20" ht="37.5">
      <c r="A51" s="160" t="s">
        <v>242</v>
      </c>
      <c r="B51" s="130"/>
      <c r="C51" s="130"/>
      <c r="D51" s="245">
        <v>340</v>
      </c>
      <c r="E51" s="181">
        <v>110340</v>
      </c>
      <c r="F51" s="158">
        <f t="shared" si="0"/>
        <v>1105568.4</v>
      </c>
      <c r="G51" s="158"/>
      <c r="H51" s="158"/>
      <c r="I51" s="158">
        <v>1000129.4</v>
      </c>
      <c r="J51" s="251">
        <v>379560</v>
      </c>
      <c r="K51" s="257">
        <f t="shared" si="1"/>
        <v>620569.4</v>
      </c>
      <c r="L51" s="158">
        <v>105439</v>
      </c>
      <c r="M51" s="158"/>
      <c r="N51" s="158"/>
      <c r="O51" s="131"/>
      <c r="P51" s="131"/>
      <c r="Q51" s="131"/>
      <c r="R51" s="131"/>
      <c r="S51" s="131"/>
      <c r="T51" s="131"/>
    </row>
    <row r="52" spans="1:14" ht="18.75">
      <c r="A52" s="160" t="s">
        <v>168</v>
      </c>
      <c r="B52" s="160"/>
      <c r="C52" s="160"/>
      <c r="D52" s="245">
        <v>340</v>
      </c>
      <c r="E52" s="181">
        <v>110350</v>
      </c>
      <c r="F52" s="158">
        <f t="shared" si="0"/>
        <v>0</v>
      </c>
      <c r="G52" s="178"/>
      <c r="H52" s="178"/>
      <c r="I52" s="158"/>
      <c r="J52" s="252"/>
      <c r="K52" s="257">
        <f t="shared" si="1"/>
        <v>0</v>
      </c>
      <c r="L52" s="178"/>
      <c r="M52" s="178"/>
      <c r="N52" s="178"/>
    </row>
    <row r="53" spans="1:3" ht="15.75">
      <c r="A53" s="11"/>
      <c r="B53" s="11"/>
      <c r="C53" s="11"/>
    </row>
    <row r="54" spans="1:11" s="3" customFormat="1" ht="18.75">
      <c r="A54" s="5"/>
      <c r="B54" s="5"/>
      <c r="C54" s="5"/>
      <c r="H54" s="3" t="s">
        <v>121</v>
      </c>
      <c r="I54" s="138"/>
      <c r="K54" s="34" t="s">
        <v>261</v>
      </c>
    </row>
    <row r="55" spans="1:11" s="3" customFormat="1" ht="18.75">
      <c r="A55" s="3" t="s">
        <v>90</v>
      </c>
      <c r="H55" s="3" t="s">
        <v>20</v>
      </c>
      <c r="I55" s="138"/>
      <c r="K55" s="3" t="s">
        <v>122</v>
      </c>
    </row>
    <row r="56" spans="1:9" s="3" customFormat="1" ht="18.75">
      <c r="A56" s="3" t="s">
        <v>174</v>
      </c>
      <c r="H56" s="35"/>
      <c r="I56" s="138"/>
    </row>
    <row r="57" spans="4:11" s="3" customFormat="1" ht="26.25" customHeight="1">
      <c r="D57" s="238"/>
      <c r="E57" s="238"/>
      <c r="H57" s="35" t="s">
        <v>121</v>
      </c>
      <c r="I57" s="138"/>
      <c r="K57" s="34"/>
    </row>
    <row r="58" spans="1:11" s="3" customFormat="1" ht="41.25" customHeight="1">
      <c r="A58" s="238" t="s">
        <v>170</v>
      </c>
      <c r="B58" s="238"/>
      <c r="C58" s="238"/>
      <c r="H58" s="3" t="s">
        <v>20</v>
      </c>
      <c r="I58" s="138"/>
      <c r="K58" s="3" t="s">
        <v>66</v>
      </c>
    </row>
    <row r="59" spans="1:6" s="3" customFormat="1" ht="18.75">
      <c r="A59" s="3" t="s">
        <v>174</v>
      </c>
      <c r="F59" s="35"/>
    </row>
    <row r="60" spans="1:6" s="3" customFormat="1" ht="18.75">
      <c r="A60" s="3" t="s">
        <v>123</v>
      </c>
      <c r="F60" s="35"/>
    </row>
    <row r="61" s="3" customFormat="1" ht="18.75">
      <c r="F61" s="35"/>
    </row>
    <row r="62" s="3" customFormat="1" ht="18.75"/>
    <row r="63" spans="1:3" ht="18.75">
      <c r="A63" s="3"/>
      <c r="B63" s="3"/>
      <c r="C63" s="3"/>
    </row>
  </sheetData>
  <sheetProtection/>
  <mergeCells count="14">
    <mergeCell ref="A3:N3"/>
    <mergeCell ref="A5:A8"/>
    <mergeCell ref="B5:B8"/>
    <mergeCell ref="C5:C8"/>
    <mergeCell ref="D5:D8"/>
    <mergeCell ref="E5:E8"/>
    <mergeCell ref="F5:N5"/>
    <mergeCell ref="O5:T6"/>
    <mergeCell ref="F6:H7"/>
    <mergeCell ref="I6:N6"/>
    <mergeCell ref="I7:K7"/>
    <mergeCell ref="L7:N7"/>
    <mergeCell ref="O7:Q7"/>
    <mergeCell ref="R7:T7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95"/>
  <sheetViews>
    <sheetView view="pageBreakPreview" zoomScale="60" zoomScalePageLayoutView="0" workbookViewId="0" topLeftCell="A1">
      <selection activeCell="Q37" sqref="Q37"/>
    </sheetView>
  </sheetViews>
  <sheetFormatPr defaultColWidth="9.140625" defaultRowHeight="15"/>
  <cols>
    <col min="1" max="1" width="47.57421875" style="15" customWidth="1"/>
    <col min="2" max="2" width="9.140625" style="129" hidden="1" customWidth="1"/>
    <col min="3" max="5" width="12.140625" style="129" hidden="1" customWidth="1"/>
    <col min="6" max="6" width="12.7109375" style="129" customWidth="1"/>
    <col min="7" max="7" width="18.28125" style="129" customWidth="1"/>
    <col min="8" max="8" width="26.28125" style="15" customWidth="1"/>
    <col min="9" max="9" width="25.7109375" style="15" customWidth="1"/>
    <col min="10" max="10" width="23.8515625" style="15" customWidth="1"/>
    <col min="11" max="11" width="15.57421875" style="15" customWidth="1"/>
    <col min="12" max="12" width="20.57421875" style="15" customWidth="1"/>
    <col min="13" max="13" width="22.00390625" style="15" customWidth="1"/>
    <col min="14" max="14" width="12.421875" style="15" customWidth="1"/>
    <col min="15" max="15" width="22.00390625" style="15" customWidth="1"/>
    <col min="16" max="16" width="26.8515625" style="15" customWidth="1"/>
    <col min="17" max="17" width="24.00390625" style="15" customWidth="1"/>
    <col min="18" max="18" width="23.57421875" style="15" customWidth="1"/>
    <col min="19" max="19" width="20.7109375" style="15" customWidth="1"/>
    <col min="20" max="20" width="16.140625" style="15" customWidth="1"/>
    <col min="21" max="21" width="15.140625" style="15" customWidth="1"/>
    <col min="22" max="22" width="16.57421875" style="15" customWidth="1"/>
    <col min="23" max="16384" width="9.140625" style="15" customWidth="1"/>
  </cols>
  <sheetData>
    <row r="1" spans="13:16" ht="15">
      <c r="M1" s="112" t="s">
        <v>89</v>
      </c>
      <c r="O1" s="112" t="s">
        <v>89</v>
      </c>
      <c r="P1" s="112" t="s">
        <v>89</v>
      </c>
    </row>
    <row r="2" spans="1:14" ht="15.75">
      <c r="A2" s="303" t="s">
        <v>175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5.75">
      <c r="A3" s="303" t="s">
        <v>176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15.75">
      <c r="A4" s="303" t="s">
        <v>177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4" ht="15" customHeight="1">
      <c r="A5" s="304" t="s">
        <v>265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7" spans="1:16" ht="15">
      <c r="A7" s="302" t="s">
        <v>15</v>
      </c>
      <c r="B7" s="305" t="s">
        <v>26</v>
      </c>
      <c r="C7" s="305" t="s">
        <v>36</v>
      </c>
      <c r="D7" s="305" t="s">
        <v>26</v>
      </c>
      <c r="E7" s="305" t="s">
        <v>36</v>
      </c>
      <c r="F7" s="306" t="s">
        <v>268</v>
      </c>
      <c r="G7" s="306" t="s">
        <v>269</v>
      </c>
      <c r="H7" s="302" t="s">
        <v>178</v>
      </c>
      <c r="I7" s="302"/>
      <c r="J7" s="302"/>
      <c r="K7" s="302"/>
      <c r="L7" s="302"/>
      <c r="M7" s="302"/>
      <c r="N7" s="302"/>
      <c r="O7" s="307" t="s">
        <v>286</v>
      </c>
      <c r="P7" s="308"/>
    </row>
    <row r="8" spans="1:16" ht="21" customHeight="1">
      <c r="A8" s="302"/>
      <c r="B8" s="305"/>
      <c r="C8" s="305"/>
      <c r="D8" s="305"/>
      <c r="E8" s="305"/>
      <c r="F8" s="306"/>
      <c r="G8" s="306"/>
      <c r="H8" s="302" t="s">
        <v>27</v>
      </c>
      <c r="I8" s="302" t="s">
        <v>25</v>
      </c>
      <c r="J8" s="302"/>
      <c r="K8" s="302"/>
      <c r="L8" s="302"/>
      <c r="M8" s="302"/>
      <c r="N8" s="302"/>
      <c r="O8" s="309"/>
      <c r="P8" s="310"/>
    </row>
    <row r="9" spans="1:16" ht="44.25" customHeight="1">
      <c r="A9" s="302"/>
      <c r="B9" s="305"/>
      <c r="C9" s="305"/>
      <c r="D9" s="305"/>
      <c r="E9" s="305"/>
      <c r="F9" s="306"/>
      <c r="G9" s="306"/>
      <c r="H9" s="302"/>
      <c r="I9" s="302" t="s">
        <v>297</v>
      </c>
      <c r="J9" s="302" t="s">
        <v>295</v>
      </c>
      <c r="K9" s="302" t="s">
        <v>181</v>
      </c>
      <c r="L9" s="302" t="s">
        <v>266</v>
      </c>
      <c r="M9" s="302" t="s">
        <v>183</v>
      </c>
      <c r="N9" s="302"/>
      <c r="O9" s="311"/>
      <c r="P9" s="312"/>
    </row>
    <row r="10" spans="1:16" ht="36" customHeight="1">
      <c r="A10" s="302"/>
      <c r="B10" s="305"/>
      <c r="C10" s="305"/>
      <c r="D10" s="305"/>
      <c r="E10" s="305"/>
      <c r="F10" s="306"/>
      <c r="G10" s="306"/>
      <c r="H10" s="302"/>
      <c r="I10" s="302"/>
      <c r="J10" s="302"/>
      <c r="K10" s="302"/>
      <c r="L10" s="302"/>
      <c r="M10" s="244" t="s">
        <v>296</v>
      </c>
      <c r="N10" s="244" t="s">
        <v>28</v>
      </c>
      <c r="O10" s="244" t="s">
        <v>287</v>
      </c>
      <c r="P10" s="244" t="s">
        <v>288</v>
      </c>
    </row>
    <row r="11" spans="1:17" ht="15" customHeight="1">
      <c r="A11" s="113">
        <v>1</v>
      </c>
      <c r="B11" s="243">
        <v>2</v>
      </c>
      <c r="C11" s="243">
        <v>3</v>
      </c>
      <c r="D11" s="243">
        <v>2</v>
      </c>
      <c r="E11" s="243">
        <v>3</v>
      </c>
      <c r="F11" s="182"/>
      <c r="G11" s="182"/>
      <c r="H11" s="113">
        <v>4</v>
      </c>
      <c r="I11" s="113">
        <v>5</v>
      </c>
      <c r="J11" s="113">
        <v>6</v>
      </c>
      <c r="K11" s="113">
        <v>7</v>
      </c>
      <c r="L11" s="113">
        <v>8</v>
      </c>
      <c r="M11" s="113">
        <v>9</v>
      </c>
      <c r="N11" s="113">
        <v>10</v>
      </c>
      <c r="O11" s="113">
        <v>9</v>
      </c>
      <c r="P11" s="113">
        <v>9</v>
      </c>
      <c r="Q11" s="157"/>
    </row>
    <row r="12" spans="1:16" ht="15" customHeight="1">
      <c r="A12" s="114" t="s">
        <v>184</v>
      </c>
      <c r="B12" s="243">
        <v>100</v>
      </c>
      <c r="C12" s="243" t="s">
        <v>30</v>
      </c>
      <c r="D12" s="243">
        <v>100</v>
      </c>
      <c r="E12" s="243" t="s">
        <v>30</v>
      </c>
      <c r="F12" s="182"/>
      <c r="G12" s="182"/>
      <c r="H12" s="239">
        <f>I12+J12+L12+M12</f>
        <v>154898560.6</v>
      </c>
      <c r="I12" s="239">
        <f>I15</f>
        <v>1027300</v>
      </c>
      <c r="J12" s="239">
        <f>J18</f>
        <v>5071800</v>
      </c>
      <c r="K12" s="239"/>
      <c r="L12" s="239">
        <f>L15</f>
        <v>131238216</v>
      </c>
      <c r="M12" s="239">
        <f>M15</f>
        <v>17561244.6</v>
      </c>
      <c r="N12" s="247"/>
      <c r="O12" s="239">
        <f>O15</f>
        <v>8956226.8</v>
      </c>
      <c r="P12" s="239">
        <f>P15</f>
        <v>7022058.82</v>
      </c>
    </row>
    <row r="13" spans="1:16" ht="15" customHeight="1">
      <c r="A13" s="115" t="s">
        <v>25</v>
      </c>
      <c r="B13" s="301">
        <v>110</v>
      </c>
      <c r="C13" s="301"/>
      <c r="D13" s="301">
        <v>110</v>
      </c>
      <c r="E13" s="301"/>
      <c r="F13" s="182"/>
      <c r="G13" s="182"/>
      <c r="H13" s="291">
        <f>M13</f>
        <v>0</v>
      </c>
      <c r="I13" s="291" t="s">
        <v>30</v>
      </c>
      <c r="J13" s="291" t="s">
        <v>30</v>
      </c>
      <c r="K13" s="291" t="s">
        <v>30</v>
      </c>
      <c r="L13" s="291" t="s">
        <v>30</v>
      </c>
      <c r="M13" s="291"/>
      <c r="N13" s="292" t="s">
        <v>30</v>
      </c>
      <c r="O13" s="291"/>
      <c r="P13" s="291"/>
    </row>
    <row r="14" spans="1:16" ht="15" customHeight="1">
      <c r="A14" s="116" t="s">
        <v>185</v>
      </c>
      <c r="B14" s="301"/>
      <c r="C14" s="301"/>
      <c r="D14" s="301"/>
      <c r="E14" s="301"/>
      <c r="F14" s="182"/>
      <c r="G14" s="182"/>
      <c r="H14" s="291"/>
      <c r="I14" s="291"/>
      <c r="J14" s="291"/>
      <c r="K14" s="291"/>
      <c r="L14" s="291"/>
      <c r="M14" s="291"/>
      <c r="N14" s="292"/>
      <c r="O14" s="291"/>
      <c r="P14" s="291"/>
    </row>
    <row r="15" spans="1:16" ht="15" customHeight="1">
      <c r="A15" s="116" t="s">
        <v>186</v>
      </c>
      <c r="B15" s="243">
        <v>130</v>
      </c>
      <c r="C15" s="243"/>
      <c r="D15" s="243">
        <v>130</v>
      </c>
      <c r="E15" s="243"/>
      <c r="F15" s="182"/>
      <c r="G15" s="182"/>
      <c r="H15" s="239">
        <f>I15+L15+M15</f>
        <v>149826760.6</v>
      </c>
      <c r="I15" s="239">
        <v>1027300</v>
      </c>
      <c r="J15" s="239" t="s">
        <v>30</v>
      </c>
      <c r="K15" s="239" t="s">
        <v>30</v>
      </c>
      <c r="L15" s="239">
        <v>131238216</v>
      </c>
      <c r="M15" s="239">
        <v>17561244.6</v>
      </c>
      <c r="N15" s="247"/>
      <c r="O15" s="239">
        <v>8956226.8</v>
      </c>
      <c r="P15" s="239">
        <v>7022058.82</v>
      </c>
    </row>
    <row r="16" spans="1:16" ht="15" customHeight="1">
      <c r="A16" s="116" t="s">
        <v>187</v>
      </c>
      <c r="B16" s="243">
        <v>130</v>
      </c>
      <c r="C16" s="243"/>
      <c r="D16" s="243">
        <v>130</v>
      </c>
      <c r="E16" s="243"/>
      <c r="F16" s="182"/>
      <c r="G16" s="182"/>
      <c r="H16" s="239">
        <f>M16</f>
        <v>0</v>
      </c>
      <c r="I16" s="239" t="s">
        <v>30</v>
      </c>
      <c r="J16" s="239" t="s">
        <v>30</v>
      </c>
      <c r="K16" s="239" t="s">
        <v>30</v>
      </c>
      <c r="L16" s="239" t="s">
        <v>30</v>
      </c>
      <c r="M16" s="239"/>
      <c r="N16" s="240" t="s">
        <v>30</v>
      </c>
      <c r="O16" s="239"/>
      <c r="P16" s="239"/>
    </row>
    <row r="17" spans="1:16" ht="41.25" customHeight="1">
      <c r="A17" s="116" t="s">
        <v>188</v>
      </c>
      <c r="B17" s="243">
        <v>140</v>
      </c>
      <c r="C17" s="243"/>
      <c r="D17" s="243">
        <v>140</v>
      </c>
      <c r="E17" s="243"/>
      <c r="F17" s="182"/>
      <c r="G17" s="182"/>
      <c r="H17" s="239"/>
      <c r="I17" s="239" t="s">
        <v>30</v>
      </c>
      <c r="J17" s="239" t="s">
        <v>30</v>
      </c>
      <c r="K17" s="239" t="s">
        <v>30</v>
      </c>
      <c r="L17" s="239" t="s">
        <v>30</v>
      </c>
      <c r="M17" s="239"/>
      <c r="N17" s="240" t="s">
        <v>30</v>
      </c>
      <c r="O17" s="239"/>
      <c r="P17" s="239"/>
    </row>
    <row r="18" spans="1:16" ht="15.75">
      <c r="A18" s="116" t="s">
        <v>189</v>
      </c>
      <c r="B18" s="243">
        <v>180</v>
      </c>
      <c r="C18" s="243"/>
      <c r="D18" s="243">
        <v>180</v>
      </c>
      <c r="E18" s="243"/>
      <c r="F18" s="182"/>
      <c r="G18" s="182"/>
      <c r="H18" s="239">
        <f>J18</f>
        <v>5071800</v>
      </c>
      <c r="I18" s="239" t="s">
        <v>30</v>
      </c>
      <c r="J18" s="239">
        <f>J22</f>
        <v>5071800</v>
      </c>
      <c r="K18" s="239"/>
      <c r="L18" s="239" t="s">
        <v>30</v>
      </c>
      <c r="M18" s="239" t="s">
        <v>30</v>
      </c>
      <c r="N18" s="240" t="s">
        <v>30</v>
      </c>
      <c r="O18" s="239" t="s">
        <v>30</v>
      </c>
      <c r="P18" s="239" t="s">
        <v>30</v>
      </c>
    </row>
    <row r="19" spans="1:16" ht="15.75">
      <c r="A19" s="116" t="s">
        <v>190</v>
      </c>
      <c r="B19" s="243">
        <v>160</v>
      </c>
      <c r="C19" s="243"/>
      <c r="D19" s="243">
        <v>160</v>
      </c>
      <c r="E19" s="243"/>
      <c r="F19" s="182"/>
      <c r="G19" s="182"/>
      <c r="H19" s="239"/>
      <c r="I19" s="239" t="s">
        <v>30</v>
      </c>
      <c r="J19" s="239" t="s">
        <v>30</v>
      </c>
      <c r="K19" s="239" t="s">
        <v>30</v>
      </c>
      <c r="L19" s="239" t="s">
        <v>30</v>
      </c>
      <c r="M19" s="239"/>
      <c r="N19" s="247"/>
      <c r="O19" s="239"/>
      <c r="P19" s="239"/>
    </row>
    <row r="20" spans="1:16" ht="15.75">
      <c r="A20" s="116" t="s">
        <v>191</v>
      </c>
      <c r="B20" s="243">
        <v>180</v>
      </c>
      <c r="C20" s="243" t="s">
        <v>30</v>
      </c>
      <c r="D20" s="243">
        <v>180</v>
      </c>
      <c r="E20" s="243" t="s">
        <v>30</v>
      </c>
      <c r="F20" s="182"/>
      <c r="G20" s="182"/>
      <c r="H20" s="239"/>
      <c r="I20" s="239" t="s">
        <v>30</v>
      </c>
      <c r="J20" s="239" t="s">
        <v>30</v>
      </c>
      <c r="K20" s="239" t="s">
        <v>30</v>
      </c>
      <c r="L20" s="239" t="s">
        <v>30</v>
      </c>
      <c r="M20" s="239"/>
      <c r="N20" s="240" t="s">
        <v>30</v>
      </c>
      <c r="O20" s="239"/>
      <c r="P20" s="239"/>
    </row>
    <row r="21" spans="1:16" ht="15.75">
      <c r="A21" s="116"/>
      <c r="B21" s="243"/>
      <c r="C21" s="243"/>
      <c r="D21" s="243"/>
      <c r="E21" s="243"/>
      <c r="F21" s="182"/>
      <c r="G21" s="182"/>
      <c r="H21" s="239"/>
      <c r="I21" s="239"/>
      <c r="J21" s="239"/>
      <c r="K21" s="239"/>
      <c r="L21" s="239"/>
      <c r="M21" s="239"/>
      <c r="N21" s="247"/>
      <c r="O21" s="239"/>
      <c r="P21" s="239"/>
    </row>
    <row r="22" spans="1:22" ht="15.75">
      <c r="A22" s="183" t="s">
        <v>31</v>
      </c>
      <c r="B22" s="243">
        <v>200</v>
      </c>
      <c r="C22" s="243" t="s">
        <v>30</v>
      </c>
      <c r="D22" s="243">
        <v>200</v>
      </c>
      <c r="E22" s="243" t="s">
        <v>30</v>
      </c>
      <c r="F22" s="182"/>
      <c r="G22" s="182"/>
      <c r="H22" s="163">
        <f>H23+H28+H31+H36</f>
        <v>160253648.8833322</v>
      </c>
      <c r="I22" s="163">
        <f>I23+I28+I31+I36</f>
        <v>1029903.15</v>
      </c>
      <c r="J22" s="163">
        <f>J23+J28+J31+J36</f>
        <v>5071800</v>
      </c>
      <c r="K22" s="239"/>
      <c r="L22" s="163">
        <f>L23+L28+L31+L36</f>
        <v>135621220.0033322</v>
      </c>
      <c r="M22" s="163">
        <f>M23+M28+M31+M36</f>
        <v>18530725.73</v>
      </c>
      <c r="N22" s="247"/>
      <c r="O22" s="163">
        <f>O23+O28+O31+O36</f>
        <v>10473684.14</v>
      </c>
      <c r="P22" s="163">
        <f>P23+P28+P31+P36</f>
        <v>8057041.590000001</v>
      </c>
      <c r="Q22" s="157">
        <f>10473684.14-O22</f>
        <v>0</v>
      </c>
      <c r="R22" s="157"/>
      <c r="S22" s="157"/>
      <c r="T22" s="157"/>
      <c r="U22" s="157"/>
      <c r="V22" s="157"/>
    </row>
    <row r="23" spans="1:19" ht="15.75">
      <c r="A23" s="183" t="s">
        <v>192</v>
      </c>
      <c r="B23" s="243">
        <v>210</v>
      </c>
      <c r="C23" s="243"/>
      <c r="D23" s="243">
        <v>210</v>
      </c>
      <c r="E23" s="243"/>
      <c r="F23" s="182"/>
      <c r="G23" s="182"/>
      <c r="H23" s="163">
        <f>H24+H25+H27+H26</f>
        <v>113787771.89</v>
      </c>
      <c r="I23" s="163">
        <f>I24+I25+I27+I26</f>
        <v>839803.15</v>
      </c>
      <c r="J23" s="163">
        <f>J24+J25+J27</f>
        <v>0</v>
      </c>
      <c r="K23" s="163">
        <f>K24+K25+K27</f>
        <v>0</v>
      </c>
      <c r="L23" s="163">
        <f>L24+L25+L27+L26</f>
        <v>103687239.63</v>
      </c>
      <c r="M23" s="163">
        <f>M24+M25+M27+M26</f>
        <v>9260729.11</v>
      </c>
      <c r="N23" s="117">
        <f>N24+N25+N27</f>
        <v>0</v>
      </c>
      <c r="O23" s="163">
        <f>O24+O25+O27+O26</f>
        <v>3860721.3899999997</v>
      </c>
      <c r="P23" s="163">
        <f>P24+P25+P27+P26</f>
        <v>5400007.720000001</v>
      </c>
      <c r="Q23" s="157"/>
      <c r="R23" s="157"/>
      <c r="S23" s="157"/>
    </row>
    <row r="24" spans="1:19" ht="15.75">
      <c r="A24" s="184" t="s">
        <v>193</v>
      </c>
      <c r="B24" s="248">
        <v>211</v>
      </c>
      <c r="C24" s="243">
        <v>111</v>
      </c>
      <c r="D24" s="243">
        <v>211</v>
      </c>
      <c r="E24" s="243">
        <v>111</v>
      </c>
      <c r="F24" s="182">
        <v>211</v>
      </c>
      <c r="G24" s="182">
        <v>70000</v>
      </c>
      <c r="H24" s="239">
        <f>I24+J24+K24+L24+M24</f>
        <v>86581642.74000001</v>
      </c>
      <c r="I24" s="246">
        <v>645803.15</v>
      </c>
      <c r="J24" s="239"/>
      <c r="K24" s="239"/>
      <c r="L24" s="246">
        <f>60814252.03+13618680.85+4277771.67</f>
        <v>78710704.55</v>
      </c>
      <c r="M24" s="246">
        <f>O24+P24</f>
        <v>7225135.04</v>
      </c>
      <c r="N24" s="247"/>
      <c r="O24" s="246">
        <v>2927497.26</v>
      </c>
      <c r="P24" s="246">
        <v>4297637.78</v>
      </c>
      <c r="Q24" s="157"/>
      <c r="R24" s="157"/>
      <c r="S24" s="157"/>
    </row>
    <row r="25" spans="1:18" ht="33" customHeight="1">
      <c r="A25" s="185" t="s">
        <v>280</v>
      </c>
      <c r="B25" s="249"/>
      <c r="C25" s="243">
        <v>112</v>
      </c>
      <c r="D25" s="249"/>
      <c r="E25" s="243">
        <v>112</v>
      </c>
      <c r="F25" s="182">
        <v>212</v>
      </c>
      <c r="G25" s="182" t="s">
        <v>279</v>
      </c>
      <c r="H25" s="239">
        <f>I25+J25+K25+L25+M25</f>
        <v>131790.96</v>
      </c>
      <c r="I25" s="246"/>
      <c r="J25" s="239"/>
      <c r="K25" s="239"/>
      <c r="L25" s="246">
        <v>111124.16</v>
      </c>
      <c r="M25" s="246">
        <v>20666.8</v>
      </c>
      <c r="N25" s="247"/>
      <c r="O25" s="246">
        <v>20666.8</v>
      </c>
      <c r="P25" s="246">
        <v>0</v>
      </c>
      <c r="Q25" s="157"/>
      <c r="R25" s="157"/>
    </row>
    <row r="26" spans="1:18" ht="47.25">
      <c r="A26" s="185" t="s">
        <v>194</v>
      </c>
      <c r="B26" s="249"/>
      <c r="C26" s="243"/>
      <c r="D26" s="243">
        <v>0</v>
      </c>
      <c r="E26" s="243">
        <v>112</v>
      </c>
      <c r="F26" s="182">
        <v>212</v>
      </c>
      <c r="G26" s="182" t="s">
        <v>278</v>
      </c>
      <c r="H26" s="239">
        <f>I26+J26+K26+L26+M26</f>
        <v>13800</v>
      </c>
      <c r="I26" s="246"/>
      <c r="J26" s="239"/>
      <c r="K26" s="239"/>
      <c r="L26" s="246">
        <v>13800</v>
      </c>
      <c r="M26" s="246"/>
      <c r="N26" s="247"/>
      <c r="O26" s="246"/>
      <c r="P26" s="246"/>
      <c r="Q26" s="157"/>
      <c r="R26" s="157"/>
    </row>
    <row r="27" spans="1:18" ht="15.75">
      <c r="A27" s="183" t="s">
        <v>195</v>
      </c>
      <c r="B27" s="243">
        <v>213</v>
      </c>
      <c r="C27" s="243">
        <v>119</v>
      </c>
      <c r="D27" s="243">
        <v>213</v>
      </c>
      <c r="E27" s="243">
        <v>119</v>
      </c>
      <c r="F27" s="182">
        <v>213</v>
      </c>
      <c r="G27" s="182">
        <v>70000</v>
      </c>
      <c r="H27" s="239">
        <f>I27+J27+K27+L27+M27</f>
        <v>27060538.19</v>
      </c>
      <c r="I27" s="246">
        <v>194000</v>
      </c>
      <c r="J27" s="239"/>
      <c r="K27" s="239"/>
      <c r="L27" s="246">
        <f>17944001.16+5922609.76+985000</f>
        <v>24851610.92</v>
      </c>
      <c r="M27" s="246">
        <f>O27+P27</f>
        <v>2014927.27</v>
      </c>
      <c r="N27" s="247"/>
      <c r="O27" s="246">
        <v>912557.33</v>
      </c>
      <c r="P27" s="246">
        <v>1102369.94</v>
      </c>
      <c r="Q27" s="157"/>
      <c r="R27" s="157"/>
    </row>
    <row r="28" spans="1:18" ht="31.5">
      <c r="A28" s="183" t="s">
        <v>196</v>
      </c>
      <c r="B28" s="243">
        <v>220</v>
      </c>
      <c r="C28" s="243"/>
      <c r="D28" s="243"/>
      <c r="E28" s="243">
        <v>112</v>
      </c>
      <c r="F28" s="182">
        <v>0</v>
      </c>
      <c r="G28" s="182"/>
      <c r="H28" s="163">
        <f>H29+H30</f>
        <v>0</v>
      </c>
      <c r="I28" s="163">
        <f aca="true" t="shared" si="0" ref="I28:N28">I29+I30</f>
        <v>0</v>
      </c>
      <c r="J28" s="163">
        <f t="shared" si="0"/>
        <v>0</v>
      </c>
      <c r="K28" s="163">
        <f t="shared" si="0"/>
        <v>0</v>
      </c>
      <c r="L28" s="171">
        <f t="shared" si="0"/>
        <v>0</v>
      </c>
      <c r="M28" s="171">
        <f t="shared" si="0"/>
        <v>0</v>
      </c>
      <c r="N28" s="117">
        <f t="shared" si="0"/>
        <v>0</v>
      </c>
      <c r="O28" s="171">
        <f>O29+O30</f>
        <v>0</v>
      </c>
      <c r="P28" s="171">
        <f>P29+P30</f>
        <v>0</v>
      </c>
      <c r="Q28" s="157"/>
      <c r="R28" s="157"/>
    </row>
    <row r="29" spans="1:18" ht="15.75">
      <c r="A29" s="293" t="s">
        <v>197</v>
      </c>
      <c r="B29" s="243"/>
      <c r="C29" s="243">
        <v>112</v>
      </c>
      <c r="D29" s="243"/>
      <c r="E29" s="243">
        <v>321</v>
      </c>
      <c r="F29" s="182"/>
      <c r="G29" s="182"/>
      <c r="H29" s="239">
        <f>J29</f>
        <v>0</v>
      </c>
      <c r="I29" s="239"/>
      <c r="J29" s="246">
        <v>0</v>
      </c>
      <c r="K29" s="239"/>
      <c r="L29" s="246"/>
      <c r="M29" s="246"/>
      <c r="N29" s="247"/>
      <c r="O29" s="246"/>
      <c r="P29" s="246"/>
      <c r="Q29" s="157"/>
      <c r="R29" s="157"/>
    </row>
    <row r="30" spans="1:18" ht="99" customHeight="1">
      <c r="A30" s="294"/>
      <c r="B30" s="243"/>
      <c r="C30" s="243">
        <v>321</v>
      </c>
      <c r="D30" s="243"/>
      <c r="E30" s="243"/>
      <c r="F30" s="182"/>
      <c r="G30" s="182"/>
      <c r="H30" s="239">
        <f>J30</f>
        <v>0</v>
      </c>
      <c r="I30" s="239"/>
      <c r="J30" s="246">
        <v>0</v>
      </c>
      <c r="K30" s="239"/>
      <c r="L30" s="246"/>
      <c r="M30" s="246"/>
      <c r="N30" s="247"/>
      <c r="O30" s="246"/>
      <c r="P30" s="246"/>
      <c r="Q30" s="157"/>
      <c r="R30" s="157"/>
    </row>
    <row r="31" spans="1:18" ht="31.5">
      <c r="A31" s="191" t="s">
        <v>198</v>
      </c>
      <c r="B31" s="220">
        <v>230</v>
      </c>
      <c r="C31" s="220"/>
      <c r="D31" s="243">
        <v>230</v>
      </c>
      <c r="F31" s="187">
        <v>290</v>
      </c>
      <c r="G31" s="187"/>
      <c r="H31" s="171">
        <f>H32+H33+H34</f>
        <v>2062384</v>
      </c>
      <c r="I31" s="171">
        <f aca="true" t="shared" si="1" ref="I31:N31">I32+I33+I34</f>
        <v>2700</v>
      </c>
      <c r="J31" s="171">
        <f t="shared" si="1"/>
        <v>0</v>
      </c>
      <c r="K31" s="171">
        <f t="shared" si="1"/>
        <v>0</v>
      </c>
      <c r="L31" s="171">
        <f>L32+L33+L34</f>
        <v>683116</v>
      </c>
      <c r="M31" s="171">
        <f>M32+M33+M34</f>
        <v>1376568</v>
      </c>
      <c r="N31" s="173">
        <f t="shared" si="1"/>
        <v>0</v>
      </c>
      <c r="O31" s="171">
        <f>O32+O33+O34</f>
        <v>1376568</v>
      </c>
      <c r="P31" s="171">
        <f>P32+P33+P34</f>
        <v>0</v>
      </c>
      <c r="Q31" s="157"/>
      <c r="R31" s="157"/>
    </row>
    <row r="32" spans="1:18" ht="31.5">
      <c r="A32" s="191" t="s">
        <v>199</v>
      </c>
      <c r="B32" s="220"/>
      <c r="C32" s="220">
        <v>851</v>
      </c>
      <c r="D32" s="243"/>
      <c r="E32" s="243">
        <v>851</v>
      </c>
      <c r="F32" s="187">
        <v>290</v>
      </c>
      <c r="G32" s="187" t="s">
        <v>289</v>
      </c>
      <c r="H32" s="246">
        <f>I32+J32+L32+M32</f>
        <v>417186</v>
      </c>
      <c r="I32" s="246">
        <v>1700</v>
      </c>
      <c r="J32" s="246"/>
      <c r="K32" s="246"/>
      <c r="L32" s="246">
        <v>404395</v>
      </c>
      <c r="M32" s="246">
        <v>11091</v>
      </c>
      <c r="N32" s="219"/>
      <c r="O32" s="246">
        <v>11091</v>
      </c>
      <c r="P32" s="246">
        <v>0</v>
      </c>
      <c r="Q32" s="157"/>
      <c r="R32" s="157"/>
    </row>
    <row r="33" spans="1:18" ht="15.75">
      <c r="A33" s="191" t="s">
        <v>290</v>
      </c>
      <c r="B33" s="220"/>
      <c r="C33" s="220">
        <v>852</v>
      </c>
      <c r="D33" s="243"/>
      <c r="E33" s="243">
        <v>852</v>
      </c>
      <c r="F33" s="187">
        <v>290</v>
      </c>
      <c r="G33" s="187" t="s">
        <v>291</v>
      </c>
      <c r="H33" s="246">
        <f>I33+J33+L33+M33</f>
        <v>32429</v>
      </c>
      <c r="I33" s="246"/>
      <c r="J33" s="246"/>
      <c r="K33" s="246"/>
      <c r="L33" s="246">
        <v>19330</v>
      </c>
      <c r="M33" s="246">
        <v>13099</v>
      </c>
      <c r="N33" s="219"/>
      <c r="O33" s="246">
        <v>13099</v>
      </c>
      <c r="P33" s="246">
        <v>0</v>
      </c>
      <c r="Q33" s="157"/>
      <c r="R33" s="157"/>
    </row>
    <row r="34" spans="1:18" ht="15.75">
      <c r="A34" s="192" t="s">
        <v>201</v>
      </c>
      <c r="B34" s="220"/>
      <c r="C34" s="220">
        <v>853</v>
      </c>
      <c r="D34" s="243">
        <v>0</v>
      </c>
      <c r="E34" s="243">
        <v>853</v>
      </c>
      <c r="F34" s="187">
        <v>290</v>
      </c>
      <c r="G34" s="187" t="s">
        <v>292</v>
      </c>
      <c r="H34" s="246">
        <f>I34+J34+L34+M34</f>
        <v>1612769</v>
      </c>
      <c r="I34" s="246">
        <v>1000</v>
      </c>
      <c r="J34" s="246"/>
      <c r="K34" s="246"/>
      <c r="L34" s="246">
        <v>259391</v>
      </c>
      <c r="M34" s="246">
        <f>1652378-300000</f>
        <v>1352378</v>
      </c>
      <c r="N34" s="219"/>
      <c r="O34" s="246">
        <f>1652378-300000</f>
        <v>1352378</v>
      </c>
      <c r="P34" s="246">
        <v>0</v>
      </c>
      <c r="Q34" s="157"/>
      <c r="R34" s="157"/>
    </row>
    <row r="35" spans="1:18" ht="31.5">
      <c r="A35" s="183" t="s">
        <v>202</v>
      </c>
      <c r="B35" s="243">
        <v>250</v>
      </c>
      <c r="C35" s="243"/>
      <c r="D35" s="243">
        <v>250</v>
      </c>
      <c r="F35" s="182"/>
      <c r="G35" s="182"/>
      <c r="H35" s="239"/>
      <c r="I35" s="239"/>
      <c r="J35" s="239"/>
      <c r="K35" s="239"/>
      <c r="L35" s="246"/>
      <c r="M35" s="246"/>
      <c r="N35" s="247"/>
      <c r="O35" s="246"/>
      <c r="P35" s="246"/>
      <c r="Q35" s="157"/>
      <c r="R35" s="157"/>
    </row>
    <row r="36" spans="1:18" ht="15.75">
      <c r="A36" s="295" t="s">
        <v>32</v>
      </c>
      <c r="B36" s="298">
        <v>260</v>
      </c>
      <c r="C36" s="220" t="s">
        <v>30</v>
      </c>
      <c r="D36" s="301">
        <v>260</v>
      </c>
      <c r="E36" s="243" t="s">
        <v>30</v>
      </c>
      <c r="F36" s="187"/>
      <c r="G36" s="187"/>
      <c r="H36" s="171">
        <f>H37+H40+H38+H39</f>
        <v>44403492.99333219</v>
      </c>
      <c r="I36" s="171">
        <f>I37+I40</f>
        <v>187400</v>
      </c>
      <c r="J36" s="171">
        <f>J37+J40+J38+J39</f>
        <v>5071800</v>
      </c>
      <c r="K36" s="246">
        <f aca="true" t="shared" si="2" ref="K36:P36">K37+K40</f>
        <v>0</v>
      </c>
      <c r="L36" s="171">
        <f t="shared" si="2"/>
        <v>31250864.373332188</v>
      </c>
      <c r="M36" s="171">
        <f t="shared" si="2"/>
        <v>7893428.62</v>
      </c>
      <c r="N36" s="219">
        <f t="shared" si="2"/>
        <v>0</v>
      </c>
      <c r="O36" s="188">
        <f t="shared" si="2"/>
        <v>5236394.75</v>
      </c>
      <c r="P36" s="188">
        <f t="shared" si="2"/>
        <v>2657033.87</v>
      </c>
      <c r="Q36" s="157">
        <f>H36-O36</f>
        <v>39167098.24333219</v>
      </c>
      <c r="R36" s="157"/>
    </row>
    <row r="37" spans="1:18" ht="15.75">
      <c r="A37" s="296"/>
      <c r="B37" s="299"/>
      <c r="C37" s="220">
        <v>243</v>
      </c>
      <c r="D37" s="301"/>
      <c r="E37" s="243">
        <v>243</v>
      </c>
      <c r="F37" s="187"/>
      <c r="G37" s="187"/>
      <c r="H37" s="246">
        <f>I37+J37+K37+L37+M37</f>
        <v>300000</v>
      </c>
      <c r="I37" s="246"/>
      <c r="J37" s="246">
        <v>300000</v>
      </c>
      <c r="K37" s="246"/>
      <c r="L37" s="246"/>
      <c r="M37" s="246"/>
      <c r="N37" s="219"/>
      <c r="O37" s="189"/>
      <c r="P37" s="189"/>
      <c r="Q37" s="157">
        <f aca="true" t="shared" si="3" ref="Q37:Q89">H37-O37</f>
        <v>300000</v>
      </c>
      <c r="R37" s="157"/>
    </row>
    <row r="38" spans="1:18" ht="15.75">
      <c r="A38" s="296"/>
      <c r="B38" s="299"/>
      <c r="C38" s="220"/>
      <c r="D38" s="301"/>
      <c r="E38" s="243"/>
      <c r="F38" s="187"/>
      <c r="G38" s="187"/>
      <c r="H38" s="246"/>
      <c r="I38" s="246"/>
      <c r="J38" s="246"/>
      <c r="K38" s="246"/>
      <c r="L38" s="246"/>
      <c r="M38" s="246"/>
      <c r="N38" s="219"/>
      <c r="O38" s="189"/>
      <c r="P38" s="189"/>
      <c r="Q38" s="157">
        <f t="shared" si="3"/>
        <v>0</v>
      </c>
      <c r="R38" s="157"/>
    </row>
    <row r="39" spans="1:18" ht="15.75">
      <c r="A39" s="296"/>
      <c r="B39" s="299"/>
      <c r="C39" s="220"/>
      <c r="D39" s="231"/>
      <c r="E39" s="120">
        <v>244</v>
      </c>
      <c r="F39" s="187"/>
      <c r="G39" s="187"/>
      <c r="H39" s="246"/>
      <c r="I39" s="246"/>
      <c r="J39" s="246"/>
      <c r="K39" s="246"/>
      <c r="L39" s="246"/>
      <c r="M39" s="246"/>
      <c r="N39" s="219"/>
      <c r="O39" s="189"/>
      <c r="P39" s="189"/>
      <c r="Q39" s="157">
        <f t="shared" si="3"/>
        <v>0</v>
      </c>
      <c r="R39" s="157"/>
    </row>
    <row r="40" spans="1:18" ht="15.75">
      <c r="A40" s="297"/>
      <c r="B40" s="300"/>
      <c r="C40" s="174">
        <v>244</v>
      </c>
      <c r="D40" s="249"/>
      <c r="E40" s="243">
        <v>244</v>
      </c>
      <c r="F40" s="187"/>
      <c r="G40" s="187"/>
      <c r="H40" s="171">
        <f>H41+H42+H45+H46+H47+H56+H71+H72+H73+H80+H84+H43+H44</f>
        <v>44103492.99333219</v>
      </c>
      <c r="I40" s="171">
        <f>I41+I42+I45+I46+I47+I56+I71+I72+I73+I80+I84+I43+I44</f>
        <v>187400</v>
      </c>
      <c r="J40" s="171">
        <f>J41+J42+J45+J46+J47+J56+J71+J72+J73+J80+J84</f>
        <v>4771800</v>
      </c>
      <c r="K40" s="171">
        <f>K41+K42+K45+K46+K47+K56+K71+K72+K73+K80+K84</f>
        <v>0</v>
      </c>
      <c r="L40" s="171">
        <f>L41+L42+L45+L46+L47+L56+L71+L72+L73+L80+L84+L43+L44</f>
        <v>31250864.373332188</v>
      </c>
      <c r="M40" s="171">
        <f>M41+M42+M45+M46+M47+M56+M71+M72+M73+M80+M84+M43+M44</f>
        <v>7893428.62</v>
      </c>
      <c r="N40" s="171">
        <f>N41+N42+N45+N46+N47+N56+N71+N72+N73+N80+N84+N43+N44</f>
        <v>0</v>
      </c>
      <c r="O40" s="188">
        <f>O41+O42+O45+O46+O47+O56+O71+O72+O73+O80+O84+O43+O44</f>
        <v>5236394.75</v>
      </c>
      <c r="P40" s="188">
        <f>P41+P42+P45+P46+P47+P56+P71+P72+P73+P80+P84+P43+P44</f>
        <v>2657033.87</v>
      </c>
      <c r="Q40" s="157">
        <f t="shared" si="3"/>
        <v>38867098.24333219</v>
      </c>
      <c r="R40" s="157"/>
    </row>
    <row r="41" spans="1:18" ht="15.75">
      <c r="A41" s="241" t="s">
        <v>203</v>
      </c>
      <c r="B41" s="242"/>
      <c r="C41" s="220">
        <v>244</v>
      </c>
      <c r="D41" s="249"/>
      <c r="E41" s="243">
        <v>244</v>
      </c>
      <c r="F41" s="187">
        <v>221</v>
      </c>
      <c r="G41" s="187">
        <v>110600</v>
      </c>
      <c r="H41" s="246">
        <f aca="true" t="shared" si="4" ref="H41:H78">I41+J41+K41+L41+M41</f>
        <v>500669.37</v>
      </c>
      <c r="I41" s="246"/>
      <c r="J41" s="246"/>
      <c r="K41" s="246"/>
      <c r="L41" s="246">
        <v>370240.48</v>
      </c>
      <c r="M41" s="246">
        <v>130428.89</v>
      </c>
      <c r="N41" s="172"/>
      <c r="O41" s="246">
        <v>130428.89</v>
      </c>
      <c r="P41" s="246">
        <v>0</v>
      </c>
      <c r="Q41" s="157">
        <f t="shared" si="3"/>
        <v>370240.48</v>
      </c>
      <c r="R41" s="157"/>
    </row>
    <row r="42" spans="1:18" ht="15.75">
      <c r="A42" s="241" t="s">
        <v>204</v>
      </c>
      <c r="B42" s="242"/>
      <c r="C42" s="220">
        <v>244</v>
      </c>
      <c r="D42" s="249"/>
      <c r="E42" s="243">
        <v>244</v>
      </c>
      <c r="F42" s="187"/>
      <c r="G42" s="187"/>
      <c r="H42" s="246">
        <f t="shared" si="4"/>
        <v>0</v>
      </c>
      <c r="I42" s="246"/>
      <c r="J42" s="246"/>
      <c r="K42" s="246"/>
      <c r="L42" s="246"/>
      <c r="M42" s="246"/>
      <c r="N42" s="172"/>
      <c r="O42" s="246"/>
      <c r="P42" s="246"/>
      <c r="Q42" s="157">
        <f t="shared" si="3"/>
        <v>0</v>
      </c>
      <c r="R42" s="157"/>
    </row>
    <row r="43" spans="1:18" ht="15.75">
      <c r="A43" s="241" t="s">
        <v>294</v>
      </c>
      <c r="B43" s="242"/>
      <c r="C43" s="220"/>
      <c r="D43" s="249"/>
      <c r="E43" s="243">
        <v>244</v>
      </c>
      <c r="F43" s="187">
        <v>223</v>
      </c>
      <c r="G43" s="187">
        <v>0</v>
      </c>
      <c r="H43" s="246">
        <f>I43+J43+K43+L43+M43</f>
        <v>2666435.95</v>
      </c>
      <c r="I43" s="246">
        <v>17200</v>
      </c>
      <c r="J43" s="246"/>
      <c r="K43" s="246"/>
      <c r="L43" s="246">
        <v>2535550</v>
      </c>
      <c r="M43" s="246">
        <v>113685.95</v>
      </c>
      <c r="N43" s="172"/>
      <c r="O43" s="246">
        <v>113685.95</v>
      </c>
      <c r="P43" s="246">
        <v>0</v>
      </c>
      <c r="Q43" s="157">
        <f t="shared" si="3"/>
        <v>2552750</v>
      </c>
      <c r="R43" s="157"/>
    </row>
    <row r="44" spans="1:18" ht="15.75" customHeight="1">
      <c r="A44" s="241" t="s">
        <v>281</v>
      </c>
      <c r="B44" s="242"/>
      <c r="C44" s="220"/>
      <c r="D44" s="249"/>
      <c r="E44" s="243">
        <v>244</v>
      </c>
      <c r="F44" s="187">
        <v>223</v>
      </c>
      <c r="G44" s="187">
        <v>110721</v>
      </c>
      <c r="H44" s="246">
        <f t="shared" si="4"/>
        <v>0</v>
      </c>
      <c r="I44" s="246">
        <v>0</v>
      </c>
      <c r="J44" s="246"/>
      <c r="K44" s="246"/>
      <c r="L44" s="246">
        <v>0</v>
      </c>
      <c r="M44" s="246">
        <v>0</v>
      </c>
      <c r="N44" s="172"/>
      <c r="O44" s="246">
        <v>0</v>
      </c>
      <c r="P44" s="246">
        <v>0</v>
      </c>
      <c r="Q44" s="157">
        <f t="shared" si="3"/>
        <v>0</v>
      </c>
      <c r="R44" s="157"/>
    </row>
    <row r="45" spans="1:18" ht="15.75" customHeight="1">
      <c r="A45" s="241" t="s">
        <v>282</v>
      </c>
      <c r="B45" s="242"/>
      <c r="C45" s="220">
        <v>244</v>
      </c>
      <c r="D45" s="249"/>
      <c r="E45" s="243">
        <v>244</v>
      </c>
      <c r="F45" s="187">
        <v>223</v>
      </c>
      <c r="G45" s="187">
        <v>110740</v>
      </c>
      <c r="H45" s="246">
        <f t="shared" si="4"/>
        <v>0</v>
      </c>
      <c r="I45" s="246">
        <v>0</v>
      </c>
      <c r="J45" s="246"/>
      <c r="K45" s="246"/>
      <c r="L45" s="246">
        <v>0</v>
      </c>
      <c r="M45" s="246">
        <v>0</v>
      </c>
      <c r="N45" s="172"/>
      <c r="O45" s="246">
        <v>0</v>
      </c>
      <c r="P45" s="246">
        <v>0</v>
      </c>
      <c r="Q45" s="157">
        <f t="shared" si="3"/>
        <v>0</v>
      </c>
      <c r="R45" s="157"/>
    </row>
    <row r="46" spans="1:18" ht="31.5">
      <c r="A46" s="261" t="s">
        <v>206</v>
      </c>
      <c r="B46" s="262"/>
      <c r="C46" s="263">
        <v>244</v>
      </c>
      <c r="D46" s="264"/>
      <c r="E46" s="263">
        <v>244</v>
      </c>
      <c r="F46" s="265">
        <v>224</v>
      </c>
      <c r="G46" s="265">
        <v>110750</v>
      </c>
      <c r="H46" s="266">
        <f>I46+J46+K46+L46+M46</f>
        <v>19030200</v>
      </c>
      <c r="I46" s="266">
        <v>170200</v>
      </c>
      <c r="J46" s="266"/>
      <c r="K46" s="266"/>
      <c r="L46" s="266">
        <v>18500000</v>
      </c>
      <c r="M46" s="266">
        <v>360000</v>
      </c>
      <c r="N46" s="267"/>
      <c r="O46" s="266">
        <v>360000</v>
      </c>
      <c r="P46" s="266">
        <v>0</v>
      </c>
      <c r="Q46" s="268">
        <f t="shared" si="3"/>
        <v>18670200</v>
      </c>
      <c r="R46" s="157"/>
    </row>
    <row r="47" spans="1:18" ht="31.5">
      <c r="A47" s="241" t="s">
        <v>283</v>
      </c>
      <c r="B47" s="242"/>
      <c r="C47" s="220">
        <v>244</v>
      </c>
      <c r="D47" s="249"/>
      <c r="E47" s="243">
        <v>244</v>
      </c>
      <c r="F47" s="187">
        <v>225</v>
      </c>
      <c r="G47" s="187"/>
      <c r="H47" s="171">
        <f>I47+J47+K47+L47+M47</f>
        <v>1240239.58333219</v>
      </c>
      <c r="I47" s="171"/>
      <c r="J47" s="171">
        <v>0</v>
      </c>
      <c r="K47" s="171"/>
      <c r="L47" s="171">
        <v>333219.96333219</v>
      </c>
      <c r="M47" s="171">
        <v>907019.62</v>
      </c>
      <c r="N47" s="175"/>
      <c r="O47" s="171">
        <v>907019.62</v>
      </c>
      <c r="P47" s="171">
        <v>0</v>
      </c>
      <c r="Q47" s="157">
        <f t="shared" si="3"/>
        <v>333219.96333219006</v>
      </c>
      <c r="R47" s="157"/>
    </row>
    <row r="48" spans="1:18" ht="15.75" customHeight="1">
      <c r="A48" s="223" t="s">
        <v>156</v>
      </c>
      <c r="B48" s="242"/>
      <c r="C48" s="220"/>
      <c r="D48" s="249"/>
      <c r="E48" s="243">
        <v>244</v>
      </c>
      <c r="F48" s="187">
        <v>225</v>
      </c>
      <c r="G48" s="187">
        <v>110712</v>
      </c>
      <c r="H48" s="246">
        <f t="shared" si="4"/>
        <v>102731.17000000001</v>
      </c>
      <c r="I48" s="246"/>
      <c r="J48" s="246"/>
      <c r="K48" s="246"/>
      <c r="L48" s="246">
        <v>16669.96</v>
      </c>
      <c r="M48" s="246">
        <v>86061.21</v>
      </c>
      <c r="N48" s="172"/>
      <c r="O48" s="246">
        <v>86061.21</v>
      </c>
      <c r="P48" s="246">
        <v>0</v>
      </c>
      <c r="Q48" s="157">
        <f t="shared" si="3"/>
        <v>16669.960000000006</v>
      </c>
      <c r="R48" s="157"/>
    </row>
    <row r="49" spans="1:18" ht="18.75" customHeight="1">
      <c r="A49" s="160" t="s">
        <v>158</v>
      </c>
      <c r="B49" s="242"/>
      <c r="C49" s="220"/>
      <c r="D49" s="243">
        <v>300</v>
      </c>
      <c r="E49" s="243" t="s">
        <v>30</v>
      </c>
      <c r="F49" s="187">
        <v>225</v>
      </c>
      <c r="G49" s="187">
        <v>110711</v>
      </c>
      <c r="H49" s="246">
        <f t="shared" si="4"/>
        <v>66000</v>
      </c>
      <c r="I49" s="246"/>
      <c r="J49" s="246"/>
      <c r="K49" s="246"/>
      <c r="L49" s="246">
        <v>54000</v>
      </c>
      <c r="M49" s="246">
        <v>12000</v>
      </c>
      <c r="N49" s="172"/>
      <c r="O49" s="246">
        <v>12000</v>
      </c>
      <c r="P49" s="246">
        <v>0</v>
      </c>
      <c r="Q49" s="157">
        <f t="shared" si="3"/>
        <v>54000</v>
      </c>
      <c r="R49" s="157"/>
    </row>
    <row r="50" spans="1:18" ht="18.75" customHeight="1">
      <c r="A50" s="160" t="s">
        <v>233</v>
      </c>
      <c r="B50" s="242"/>
      <c r="C50" s="220"/>
      <c r="D50" s="301">
        <v>310</v>
      </c>
      <c r="E50" s="301"/>
      <c r="F50" s="187">
        <v>225</v>
      </c>
      <c r="G50" s="187">
        <v>110719</v>
      </c>
      <c r="H50" s="246">
        <f t="shared" si="4"/>
        <v>210748.78</v>
      </c>
      <c r="I50" s="246"/>
      <c r="J50" s="246"/>
      <c r="K50" s="246"/>
      <c r="L50" s="246">
        <v>185000</v>
      </c>
      <c r="M50" s="246">
        <v>25748.78</v>
      </c>
      <c r="N50" s="172"/>
      <c r="O50" s="246">
        <v>25748.78</v>
      </c>
      <c r="P50" s="246">
        <v>0</v>
      </c>
      <c r="Q50" s="157">
        <f t="shared" si="3"/>
        <v>185000</v>
      </c>
      <c r="R50" s="157"/>
    </row>
    <row r="51" spans="1:18" ht="37.5" customHeight="1">
      <c r="A51" s="160" t="s">
        <v>159</v>
      </c>
      <c r="B51" s="242"/>
      <c r="C51" s="220"/>
      <c r="D51" s="301"/>
      <c r="E51" s="301"/>
      <c r="F51" s="187">
        <v>225</v>
      </c>
      <c r="G51" s="187">
        <v>111020</v>
      </c>
      <c r="H51" s="246">
        <f t="shared" si="4"/>
        <v>494803.18</v>
      </c>
      <c r="I51" s="246"/>
      <c r="J51" s="246"/>
      <c r="K51" s="246"/>
      <c r="L51" s="246"/>
      <c r="M51" s="246">
        <v>494803.18</v>
      </c>
      <c r="N51" s="172"/>
      <c r="O51" s="246">
        <v>494803.18</v>
      </c>
      <c r="P51" s="246">
        <v>0</v>
      </c>
      <c r="Q51" s="157">
        <f t="shared" si="3"/>
        <v>0</v>
      </c>
      <c r="R51" s="157"/>
    </row>
    <row r="52" spans="1:18" ht="18.75" customHeight="1">
      <c r="A52" s="160" t="s">
        <v>160</v>
      </c>
      <c r="B52" s="242"/>
      <c r="C52" s="220"/>
      <c r="D52" s="243">
        <v>320</v>
      </c>
      <c r="E52" s="243"/>
      <c r="F52" s="187">
        <v>225</v>
      </c>
      <c r="G52" s="187">
        <v>111020</v>
      </c>
      <c r="H52" s="246">
        <f t="shared" si="4"/>
        <v>71000</v>
      </c>
      <c r="I52" s="246"/>
      <c r="J52" s="246"/>
      <c r="K52" s="246"/>
      <c r="L52" s="246">
        <v>71000</v>
      </c>
      <c r="M52" s="246"/>
      <c r="N52" s="172"/>
      <c r="O52" s="246"/>
      <c r="P52" s="246"/>
      <c r="Q52" s="157">
        <f t="shared" si="3"/>
        <v>71000</v>
      </c>
      <c r="R52" s="157"/>
    </row>
    <row r="53" spans="1:18" ht="18.75" customHeight="1">
      <c r="A53" s="160" t="s">
        <v>231</v>
      </c>
      <c r="B53" s="242"/>
      <c r="C53" s="220"/>
      <c r="D53" s="243">
        <v>400</v>
      </c>
      <c r="E53" s="243"/>
      <c r="F53" s="187">
        <v>225</v>
      </c>
      <c r="G53" s="187">
        <v>110522</v>
      </c>
      <c r="H53" s="246">
        <f t="shared" si="4"/>
        <v>229946.45</v>
      </c>
      <c r="I53" s="246"/>
      <c r="J53" s="246"/>
      <c r="K53" s="246"/>
      <c r="L53" s="246">
        <v>6550</v>
      </c>
      <c r="M53" s="246">
        <v>223396.45</v>
      </c>
      <c r="N53" s="172"/>
      <c r="O53" s="246">
        <v>223396.45</v>
      </c>
      <c r="P53" s="246">
        <v>0</v>
      </c>
      <c r="Q53" s="157">
        <f t="shared" si="3"/>
        <v>6550</v>
      </c>
      <c r="R53" s="157"/>
    </row>
    <row r="54" spans="1:18" ht="37.5" customHeight="1">
      <c r="A54" s="160" t="s">
        <v>162</v>
      </c>
      <c r="B54" s="242"/>
      <c r="C54" s="220"/>
      <c r="D54" s="301">
        <v>410</v>
      </c>
      <c r="E54" s="301"/>
      <c r="F54" s="187">
        <v>225</v>
      </c>
      <c r="G54" s="187">
        <v>124000</v>
      </c>
      <c r="H54" s="246">
        <f t="shared" si="4"/>
        <v>65010</v>
      </c>
      <c r="I54" s="246"/>
      <c r="J54" s="246"/>
      <c r="K54" s="246"/>
      <c r="L54" s="246"/>
      <c r="M54" s="246">
        <v>65010</v>
      </c>
      <c r="N54" s="172"/>
      <c r="O54" s="246">
        <v>65010</v>
      </c>
      <c r="P54" s="246">
        <v>0</v>
      </c>
      <c r="Q54" s="157">
        <f t="shared" si="3"/>
        <v>0</v>
      </c>
      <c r="R54" s="157"/>
    </row>
    <row r="55" spans="1:18" ht="15.75" customHeight="1">
      <c r="A55" s="241" t="s">
        <v>293</v>
      </c>
      <c r="B55" s="242"/>
      <c r="C55" s="220"/>
      <c r="D55" s="301"/>
      <c r="E55" s="301"/>
      <c r="F55" s="187">
        <v>225</v>
      </c>
      <c r="G55" s="187">
        <v>240330</v>
      </c>
      <c r="H55" s="246">
        <f t="shared" si="4"/>
        <v>300000</v>
      </c>
      <c r="I55" s="246">
        <v>0</v>
      </c>
      <c r="J55" s="171">
        <v>300000</v>
      </c>
      <c r="K55" s="246"/>
      <c r="L55" s="246"/>
      <c r="M55" s="246"/>
      <c r="N55" s="172"/>
      <c r="O55" s="246"/>
      <c r="P55" s="246"/>
      <c r="Q55" s="157">
        <f t="shared" si="3"/>
        <v>300000</v>
      </c>
      <c r="R55" s="157"/>
    </row>
    <row r="56" spans="1:18" ht="15.75">
      <c r="A56" s="241" t="s">
        <v>284</v>
      </c>
      <c r="B56" s="224"/>
      <c r="C56" s="174">
        <v>244</v>
      </c>
      <c r="D56" s="243"/>
      <c r="E56" s="243">
        <v>244</v>
      </c>
      <c r="F56" s="187">
        <v>226</v>
      </c>
      <c r="G56" s="187"/>
      <c r="H56" s="171">
        <f t="shared" si="4"/>
        <v>3563702.04</v>
      </c>
      <c r="I56" s="171"/>
      <c r="J56" s="171">
        <v>400000</v>
      </c>
      <c r="K56" s="171"/>
      <c r="L56" s="171">
        <v>1063180</v>
      </c>
      <c r="M56" s="171">
        <f>M57+M58+M59+M61+M62+M63+M64+M69+M70</f>
        <v>2100522.04</v>
      </c>
      <c r="N56" s="175"/>
      <c r="O56" s="171">
        <f>O57+O58+O59+O61+O62+O63+O64+O69+O70</f>
        <v>1902680.38</v>
      </c>
      <c r="P56" s="171">
        <f>P64</f>
        <v>197841.66</v>
      </c>
      <c r="Q56" s="157">
        <f t="shared" si="3"/>
        <v>1661021.6600000001</v>
      </c>
      <c r="R56" s="157"/>
    </row>
    <row r="57" spans="1:18" ht="56.25" customHeight="1">
      <c r="A57" s="160" t="s">
        <v>245</v>
      </c>
      <c r="B57" s="242"/>
      <c r="C57" s="220"/>
      <c r="D57" s="243">
        <v>500</v>
      </c>
      <c r="E57" s="243" t="s">
        <v>30</v>
      </c>
      <c r="F57" s="187">
        <v>226</v>
      </c>
      <c r="G57" s="187">
        <v>110510</v>
      </c>
      <c r="H57" s="171">
        <f t="shared" si="4"/>
        <v>47365.31</v>
      </c>
      <c r="I57" s="246"/>
      <c r="J57" s="246"/>
      <c r="K57" s="246"/>
      <c r="L57" s="246"/>
      <c r="M57" s="246">
        <v>47365.31</v>
      </c>
      <c r="N57" s="172"/>
      <c r="O57" s="246">
        <v>47365.31</v>
      </c>
      <c r="P57" s="246">
        <v>0</v>
      </c>
      <c r="Q57" s="157">
        <f t="shared" si="3"/>
        <v>0</v>
      </c>
      <c r="R57" s="157"/>
    </row>
    <row r="58" spans="1:18" ht="37.5" customHeight="1">
      <c r="A58" s="160" t="s">
        <v>164</v>
      </c>
      <c r="B58" s="225">
        <v>226</v>
      </c>
      <c r="C58" s="190" t="s">
        <v>271</v>
      </c>
      <c r="D58" s="243">
        <v>600</v>
      </c>
      <c r="E58" s="243" t="s">
        <v>30</v>
      </c>
      <c r="F58" s="187">
        <v>226</v>
      </c>
      <c r="G58" s="187" t="s">
        <v>271</v>
      </c>
      <c r="H58" s="171">
        <f t="shared" si="4"/>
        <v>30339.81</v>
      </c>
      <c r="I58" s="246"/>
      <c r="J58" s="246"/>
      <c r="K58" s="246"/>
      <c r="L58" s="246"/>
      <c r="M58" s="246">
        <v>30339.81</v>
      </c>
      <c r="N58" s="172"/>
      <c r="O58" s="246">
        <v>30339.81</v>
      </c>
      <c r="P58" s="246">
        <v>0</v>
      </c>
      <c r="Q58" s="157">
        <f t="shared" si="3"/>
        <v>0</v>
      </c>
      <c r="R58" s="157"/>
    </row>
    <row r="59" spans="1:18" ht="37.5">
      <c r="A59" s="161" t="s">
        <v>230</v>
      </c>
      <c r="B59" s="242"/>
      <c r="C59" s="220"/>
      <c r="D59" s="220"/>
      <c r="E59" s="220"/>
      <c r="F59" s="187">
        <v>226</v>
      </c>
      <c r="G59" s="187" t="s">
        <v>271</v>
      </c>
      <c r="H59" s="171">
        <f t="shared" si="4"/>
        <v>82355</v>
      </c>
      <c r="I59" s="246"/>
      <c r="J59" s="246"/>
      <c r="K59" s="246"/>
      <c r="L59" s="246">
        <v>69550</v>
      </c>
      <c r="M59" s="246">
        <v>12805</v>
      </c>
      <c r="N59" s="172"/>
      <c r="O59" s="246">
        <v>12805</v>
      </c>
      <c r="P59" s="246">
        <v>0</v>
      </c>
      <c r="Q59" s="157">
        <f t="shared" si="3"/>
        <v>69550</v>
      </c>
      <c r="R59" s="157"/>
    </row>
    <row r="60" spans="1:18" ht="37.5">
      <c r="A60" s="160" t="s">
        <v>234</v>
      </c>
      <c r="B60" s="242"/>
      <c r="C60" s="220"/>
      <c r="D60" s="220"/>
      <c r="E60" s="220"/>
      <c r="F60" s="187">
        <v>226</v>
      </c>
      <c r="G60" s="190" t="s">
        <v>272</v>
      </c>
      <c r="H60" s="171">
        <f t="shared" si="4"/>
        <v>10000</v>
      </c>
      <c r="I60" s="246"/>
      <c r="J60" s="246"/>
      <c r="K60" s="246"/>
      <c r="L60" s="246">
        <v>10000</v>
      </c>
      <c r="M60" s="246"/>
      <c r="N60" s="172"/>
      <c r="O60" s="246"/>
      <c r="P60" s="246"/>
      <c r="Q60" s="157">
        <f t="shared" si="3"/>
        <v>10000</v>
      </c>
      <c r="R60" s="157"/>
    </row>
    <row r="61" spans="1:18" ht="37.5">
      <c r="A61" s="160" t="s">
        <v>237</v>
      </c>
      <c r="B61" s="242"/>
      <c r="C61" s="220"/>
      <c r="D61" s="220"/>
      <c r="E61" s="220"/>
      <c r="F61" s="187">
        <v>226</v>
      </c>
      <c r="G61" s="190" t="s">
        <v>273</v>
      </c>
      <c r="H61" s="171">
        <f t="shared" si="4"/>
        <v>374212.06</v>
      </c>
      <c r="I61" s="246"/>
      <c r="J61" s="246"/>
      <c r="K61" s="246"/>
      <c r="L61" s="246">
        <v>88010</v>
      </c>
      <c r="M61" s="246">
        <v>286202.06</v>
      </c>
      <c r="N61" s="172"/>
      <c r="O61" s="246">
        <v>286202.06</v>
      </c>
      <c r="P61" s="246">
        <v>0</v>
      </c>
      <c r="Q61" s="157">
        <f t="shared" si="3"/>
        <v>88010</v>
      </c>
      <c r="R61" s="157"/>
    </row>
    <row r="62" spans="1:18" ht="18.75">
      <c r="A62" s="160"/>
      <c r="B62" s="242"/>
      <c r="C62" s="220"/>
      <c r="D62" s="220"/>
      <c r="E62" s="220"/>
      <c r="F62" s="187"/>
      <c r="G62" s="190"/>
      <c r="H62" s="171">
        <f t="shared" si="4"/>
        <v>0</v>
      </c>
      <c r="I62" s="246"/>
      <c r="J62" s="246"/>
      <c r="K62" s="246"/>
      <c r="L62" s="246">
        <v>0</v>
      </c>
      <c r="M62" s="246">
        <v>0</v>
      </c>
      <c r="N62" s="172"/>
      <c r="O62" s="246">
        <v>0</v>
      </c>
      <c r="P62" s="246">
        <v>0</v>
      </c>
      <c r="Q62" s="157">
        <f t="shared" si="3"/>
        <v>0</v>
      </c>
      <c r="R62" s="157"/>
    </row>
    <row r="63" spans="1:18" ht="37.5">
      <c r="A63" s="160" t="s">
        <v>167</v>
      </c>
      <c r="B63" s="242"/>
      <c r="C63" s="220"/>
      <c r="D63" s="220"/>
      <c r="E63" s="220"/>
      <c r="F63" s="187">
        <v>226</v>
      </c>
      <c r="G63" s="190" t="s">
        <v>275</v>
      </c>
      <c r="H63" s="171">
        <f t="shared" si="4"/>
        <v>20000</v>
      </c>
      <c r="I63" s="246"/>
      <c r="J63" s="246"/>
      <c r="K63" s="246"/>
      <c r="L63" s="246"/>
      <c r="M63" s="246">
        <v>20000</v>
      </c>
      <c r="N63" s="172"/>
      <c r="O63" s="246">
        <v>20000</v>
      </c>
      <c r="P63" s="246">
        <v>0</v>
      </c>
      <c r="Q63" s="157">
        <f t="shared" si="3"/>
        <v>0</v>
      </c>
      <c r="R63" s="157"/>
    </row>
    <row r="64" spans="1:18" ht="37.5">
      <c r="A64" s="160" t="s">
        <v>165</v>
      </c>
      <c r="B64" s="242"/>
      <c r="C64" s="220"/>
      <c r="D64" s="220"/>
      <c r="E64" s="220"/>
      <c r="F64" s="187">
        <v>226</v>
      </c>
      <c r="G64" s="190" t="s">
        <v>274</v>
      </c>
      <c r="H64" s="171">
        <f t="shared" si="4"/>
        <v>1980875.14</v>
      </c>
      <c r="I64" s="246"/>
      <c r="J64" s="246"/>
      <c r="K64" s="246"/>
      <c r="L64" s="246">
        <f>500096.25-44920</f>
        <v>455176.25</v>
      </c>
      <c r="M64" s="246">
        <f>O64+P64</f>
        <v>1525698.89</v>
      </c>
      <c r="N64" s="172"/>
      <c r="O64" s="246">
        <f>1182510.44+145346.79</f>
        <v>1327857.23</v>
      </c>
      <c r="P64" s="246">
        <f>197841.66</f>
        <v>197841.66</v>
      </c>
      <c r="Q64" s="157">
        <f t="shared" si="3"/>
        <v>653017.9099999999</v>
      </c>
      <c r="R64" s="157"/>
    </row>
    <row r="65" spans="1:18" ht="37.5">
      <c r="A65" s="160" t="s">
        <v>238</v>
      </c>
      <c r="B65" s="242"/>
      <c r="C65" s="220"/>
      <c r="D65" s="220"/>
      <c r="E65" s="220"/>
      <c r="F65" s="187">
        <v>226</v>
      </c>
      <c r="G65" s="190" t="s">
        <v>274</v>
      </c>
      <c r="H65" s="171">
        <f t="shared" si="4"/>
        <v>1920</v>
      </c>
      <c r="I65" s="246"/>
      <c r="J65" s="246"/>
      <c r="K65" s="246"/>
      <c r="L65" s="246">
        <v>1920</v>
      </c>
      <c r="M65" s="246"/>
      <c r="N65" s="172"/>
      <c r="O65" s="246"/>
      <c r="P65" s="246"/>
      <c r="Q65" s="157">
        <f t="shared" si="3"/>
        <v>1920</v>
      </c>
      <c r="R65" s="157"/>
    </row>
    <row r="66" spans="1:18" ht="37.5">
      <c r="A66" s="160" t="s">
        <v>255</v>
      </c>
      <c r="B66" s="242"/>
      <c r="C66" s="220"/>
      <c r="D66" s="220"/>
      <c r="E66" s="220"/>
      <c r="F66" s="187">
        <v>226</v>
      </c>
      <c r="G66" s="190" t="s">
        <v>274</v>
      </c>
      <c r="H66" s="171">
        <f t="shared" si="4"/>
        <v>33000</v>
      </c>
      <c r="I66" s="246"/>
      <c r="J66" s="246"/>
      <c r="K66" s="246"/>
      <c r="L66" s="246">
        <v>33000</v>
      </c>
      <c r="M66" s="246"/>
      <c r="N66" s="172"/>
      <c r="O66" s="246"/>
      <c r="P66" s="246"/>
      <c r="Q66" s="157">
        <f t="shared" si="3"/>
        <v>33000</v>
      </c>
      <c r="R66" s="157"/>
    </row>
    <row r="67" spans="1:18" ht="37.5">
      <c r="A67" s="160" t="s">
        <v>244</v>
      </c>
      <c r="B67" s="242"/>
      <c r="C67" s="220"/>
      <c r="D67" s="220"/>
      <c r="E67" s="220"/>
      <c r="F67" s="187">
        <v>226</v>
      </c>
      <c r="G67" s="190" t="s">
        <v>274</v>
      </c>
      <c r="H67" s="171">
        <f t="shared" si="4"/>
        <v>405523.75</v>
      </c>
      <c r="I67" s="246"/>
      <c r="J67" s="246"/>
      <c r="K67" s="246"/>
      <c r="L67" s="246">
        <f>245523.75+160000</f>
        <v>405523.75</v>
      </c>
      <c r="M67" s="246"/>
      <c r="N67" s="172"/>
      <c r="O67" s="246"/>
      <c r="P67" s="246"/>
      <c r="Q67" s="157">
        <f t="shared" si="3"/>
        <v>405523.75</v>
      </c>
      <c r="R67" s="157"/>
    </row>
    <row r="68" spans="1:18" ht="37.5">
      <c r="A68" s="160" t="s">
        <v>239</v>
      </c>
      <c r="B68" s="242"/>
      <c r="C68" s="220"/>
      <c r="D68" s="220"/>
      <c r="E68" s="220"/>
      <c r="F68" s="187">
        <v>226</v>
      </c>
      <c r="G68" s="190" t="s">
        <v>274</v>
      </c>
      <c r="H68" s="171">
        <f t="shared" si="4"/>
        <v>400000</v>
      </c>
      <c r="I68" s="246"/>
      <c r="J68" s="246">
        <v>400000</v>
      </c>
      <c r="K68" s="246"/>
      <c r="L68" s="246"/>
      <c r="M68" s="246"/>
      <c r="N68" s="172"/>
      <c r="O68" s="246"/>
      <c r="P68" s="246"/>
      <c r="Q68" s="157">
        <f t="shared" si="3"/>
        <v>400000</v>
      </c>
      <c r="R68" s="157"/>
    </row>
    <row r="69" spans="1:18" ht="37.5">
      <c r="A69" s="160" t="s">
        <v>166</v>
      </c>
      <c r="B69" s="242"/>
      <c r="C69" s="220"/>
      <c r="D69" s="220"/>
      <c r="E69" s="220"/>
      <c r="F69" s="187">
        <v>226</v>
      </c>
      <c r="G69" s="190" t="s">
        <v>274</v>
      </c>
      <c r="H69" s="171">
        <f t="shared" si="4"/>
        <v>163110.97</v>
      </c>
      <c r="I69" s="246"/>
      <c r="J69" s="246"/>
      <c r="K69" s="246"/>
      <c r="L69" s="246"/>
      <c r="M69" s="246">
        <v>163110.97</v>
      </c>
      <c r="N69" s="172"/>
      <c r="O69" s="246">
        <v>163110.97</v>
      </c>
      <c r="P69" s="246">
        <v>0</v>
      </c>
      <c r="Q69" s="157">
        <f t="shared" si="3"/>
        <v>0</v>
      </c>
      <c r="R69" s="157"/>
    </row>
    <row r="70" spans="1:18" ht="37.5">
      <c r="A70" s="160" t="s">
        <v>236</v>
      </c>
      <c r="B70" s="242"/>
      <c r="C70" s="220"/>
      <c r="D70" s="220"/>
      <c r="E70" s="220"/>
      <c r="F70" s="187">
        <v>226</v>
      </c>
      <c r="G70" s="190" t="s">
        <v>274</v>
      </c>
      <c r="H70" s="171">
        <f t="shared" si="4"/>
        <v>15000</v>
      </c>
      <c r="I70" s="246"/>
      <c r="J70" s="246"/>
      <c r="K70" s="246"/>
      <c r="L70" s="246"/>
      <c r="M70" s="246">
        <v>15000</v>
      </c>
      <c r="N70" s="172"/>
      <c r="O70" s="246">
        <v>15000</v>
      </c>
      <c r="P70" s="246">
        <v>0</v>
      </c>
      <c r="Q70" s="157">
        <f t="shared" si="3"/>
        <v>0</v>
      </c>
      <c r="R70" s="157"/>
    </row>
    <row r="71" spans="1:18" ht="36.75" customHeight="1">
      <c r="A71" s="226" t="s">
        <v>254</v>
      </c>
      <c r="B71" s="221"/>
      <c r="C71" s="220">
        <v>244</v>
      </c>
      <c r="D71" s="220"/>
      <c r="E71" s="220"/>
      <c r="F71" s="187"/>
      <c r="G71" s="187"/>
      <c r="H71" s="246">
        <f t="shared" si="4"/>
        <v>0</v>
      </c>
      <c r="I71" s="246"/>
      <c r="J71" s="246">
        <v>0</v>
      </c>
      <c r="K71" s="246"/>
      <c r="L71" s="246"/>
      <c r="M71" s="246"/>
      <c r="N71" s="172"/>
      <c r="O71" s="246"/>
      <c r="P71" s="246"/>
      <c r="Q71" s="157">
        <f t="shared" si="3"/>
        <v>0</v>
      </c>
      <c r="R71" s="157"/>
    </row>
    <row r="72" spans="1:18" ht="31.5">
      <c r="A72" s="241" t="s">
        <v>209</v>
      </c>
      <c r="B72" s="242"/>
      <c r="C72" s="220">
        <v>244</v>
      </c>
      <c r="D72" s="220"/>
      <c r="E72" s="220">
        <v>244</v>
      </c>
      <c r="F72" s="187">
        <v>310</v>
      </c>
      <c r="G72" s="187">
        <v>240120</v>
      </c>
      <c r="H72" s="171">
        <f>I72+J72+K72+L72+M72</f>
        <v>1331806.5</v>
      </c>
      <c r="I72" s="171"/>
      <c r="J72" s="171">
        <v>132000</v>
      </c>
      <c r="K72" s="171"/>
      <c r="L72" s="171">
        <f>50000+6800+500000+30228.33</f>
        <v>587028.33</v>
      </c>
      <c r="M72" s="171">
        <f>312778.17+O72</f>
        <v>612778.1699999999</v>
      </c>
      <c r="N72" s="175"/>
      <c r="O72" s="171">
        <v>300000</v>
      </c>
      <c r="P72" s="171">
        <v>312778.17</v>
      </c>
      <c r="Q72" s="157">
        <f t="shared" si="3"/>
        <v>1031806.5</v>
      </c>
      <c r="R72" s="157"/>
    </row>
    <row r="73" spans="1:18" ht="31.5">
      <c r="A73" s="241" t="s">
        <v>210</v>
      </c>
      <c r="B73" s="242"/>
      <c r="C73" s="220">
        <v>244</v>
      </c>
      <c r="D73" s="220"/>
      <c r="E73" s="220">
        <v>244</v>
      </c>
      <c r="F73" s="187">
        <v>340</v>
      </c>
      <c r="G73" s="187"/>
      <c r="H73" s="171">
        <f t="shared" si="4"/>
        <v>15770439.55</v>
      </c>
      <c r="I73" s="171"/>
      <c r="J73" s="171">
        <v>4239800</v>
      </c>
      <c r="K73" s="171"/>
      <c r="L73" s="171">
        <f>7344363.87+517281.73</f>
        <v>7861645.6</v>
      </c>
      <c r="M73" s="171">
        <f>O73+P73</f>
        <v>3668993.95</v>
      </c>
      <c r="N73" s="175"/>
      <c r="O73" s="171">
        <f>O74+O75+O78</f>
        <v>1522579.91</v>
      </c>
      <c r="P73" s="171">
        <f>P74+P75+P77</f>
        <v>2146414.04</v>
      </c>
      <c r="Q73" s="157">
        <f t="shared" si="3"/>
        <v>14247859.64</v>
      </c>
      <c r="R73" s="157"/>
    </row>
    <row r="74" spans="1:18" ht="37.5">
      <c r="A74" s="160" t="s">
        <v>169</v>
      </c>
      <c r="B74" s="242"/>
      <c r="C74" s="220"/>
      <c r="D74" s="220"/>
      <c r="E74" s="220"/>
      <c r="F74" s="187">
        <v>340</v>
      </c>
      <c r="G74" s="187">
        <v>110310</v>
      </c>
      <c r="H74" s="171">
        <f t="shared" si="4"/>
        <v>6417066.12</v>
      </c>
      <c r="I74" s="246"/>
      <c r="J74" s="246">
        <v>4239800</v>
      </c>
      <c r="K74" s="246"/>
      <c r="L74" s="246">
        <v>653272.47</v>
      </c>
      <c r="M74" s="246">
        <f>O74+P74</f>
        <v>1523993.6500000001</v>
      </c>
      <c r="N74" s="172"/>
      <c r="O74" s="246">
        <f>464063.8</f>
        <v>464063.8</v>
      </c>
      <c r="P74" s="246">
        <v>1059929.85</v>
      </c>
      <c r="Q74" s="157">
        <f t="shared" si="3"/>
        <v>5953002.32</v>
      </c>
      <c r="R74" s="157"/>
    </row>
    <row r="75" spans="1:18" ht="37.5">
      <c r="A75" s="160" t="s">
        <v>243</v>
      </c>
      <c r="B75" s="242"/>
      <c r="C75" s="220"/>
      <c r="D75" s="220"/>
      <c r="E75" s="220"/>
      <c r="F75" s="187">
        <v>340</v>
      </c>
      <c r="G75" s="187">
        <v>110350</v>
      </c>
      <c r="H75" s="171">
        <f t="shared" si="4"/>
        <v>8127142.210000001</v>
      </c>
      <c r="I75" s="246"/>
      <c r="J75" s="246"/>
      <c r="K75" s="246"/>
      <c r="L75" s="246">
        <f>6108243.73</f>
        <v>6108243.73</v>
      </c>
      <c r="M75" s="246">
        <f>953077.11+1065821.37</f>
        <v>2018898.48</v>
      </c>
      <c r="N75" s="172"/>
      <c r="O75" s="246">
        <f>953077.11</f>
        <v>953077.11</v>
      </c>
      <c r="P75" s="246">
        <f>1065821.37</f>
        <v>1065821.37</v>
      </c>
      <c r="Q75" s="157">
        <f t="shared" si="3"/>
        <v>7174065.100000001</v>
      </c>
      <c r="R75" s="157"/>
    </row>
    <row r="76" spans="1:18" ht="18.75">
      <c r="A76" s="160" t="s">
        <v>94</v>
      </c>
      <c r="B76" s="242"/>
      <c r="C76" s="220"/>
      <c r="D76" s="220"/>
      <c r="E76" s="220"/>
      <c r="F76" s="187">
        <v>340</v>
      </c>
      <c r="G76" s="187">
        <v>110350</v>
      </c>
      <c r="H76" s="171">
        <f t="shared" si="4"/>
        <v>100000</v>
      </c>
      <c r="I76" s="246"/>
      <c r="J76" s="246"/>
      <c r="K76" s="246"/>
      <c r="L76" s="246">
        <v>100000</v>
      </c>
      <c r="M76" s="246"/>
      <c r="N76" s="172"/>
      <c r="O76" s="246"/>
      <c r="P76" s="246"/>
      <c r="Q76" s="157">
        <f t="shared" si="3"/>
        <v>100000</v>
      </c>
      <c r="R76" s="157"/>
    </row>
    <row r="77" spans="1:18" ht="18.75">
      <c r="A77" s="160" t="s">
        <v>95</v>
      </c>
      <c r="B77" s="242"/>
      <c r="C77" s="220"/>
      <c r="D77" s="220"/>
      <c r="E77" s="220"/>
      <c r="F77" s="187">
        <v>340</v>
      </c>
      <c r="G77" s="187">
        <v>110320</v>
      </c>
      <c r="H77" s="171">
        <f t="shared" si="4"/>
        <v>20662.82</v>
      </c>
      <c r="I77" s="246"/>
      <c r="J77" s="246"/>
      <c r="K77" s="246"/>
      <c r="L77" s="246"/>
      <c r="M77" s="246">
        <v>20662.82</v>
      </c>
      <c r="N77" s="172"/>
      <c r="O77" s="246">
        <v>0</v>
      </c>
      <c r="P77" s="246">
        <v>20662.82</v>
      </c>
      <c r="Q77" s="157">
        <f t="shared" si="3"/>
        <v>20662.82</v>
      </c>
      <c r="R77" s="157"/>
    </row>
    <row r="78" spans="1:18" ht="18.75">
      <c r="A78" s="160" t="s">
        <v>242</v>
      </c>
      <c r="B78" s="242"/>
      <c r="C78" s="220"/>
      <c r="D78" s="220"/>
      <c r="E78" s="220"/>
      <c r="F78" s="187">
        <v>340</v>
      </c>
      <c r="G78" s="187">
        <v>110340</v>
      </c>
      <c r="H78" s="171">
        <f t="shared" si="4"/>
        <v>1105568.4</v>
      </c>
      <c r="I78" s="246"/>
      <c r="J78" s="246"/>
      <c r="K78" s="246"/>
      <c r="L78" s="246">
        <v>1000129.4</v>
      </c>
      <c r="M78" s="246">
        <v>105439</v>
      </c>
      <c r="N78" s="172"/>
      <c r="O78" s="246">
        <v>105439</v>
      </c>
      <c r="P78" s="246">
        <v>0</v>
      </c>
      <c r="Q78" s="157">
        <f t="shared" si="3"/>
        <v>1000129.3999999999</v>
      </c>
      <c r="R78" s="157"/>
    </row>
    <row r="79" spans="1:18" ht="15.75">
      <c r="A79" s="241"/>
      <c r="B79" s="242"/>
      <c r="C79" s="220"/>
      <c r="D79" s="220"/>
      <c r="E79" s="220"/>
      <c r="F79" s="187"/>
      <c r="G79" s="187"/>
      <c r="H79" s="246"/>
      <c r="I79" s="246"/>
      <c r="J79" s="246"/>
      <c r="K79" s="246"/>
      <c r="L79" s="246"/>
      <c r="M79" s="246"/>
      <c r="N79" s="172"/>
      <c r="O79" s="246"/>
      <c r="P79" s="246"/>
      <c r="Q79" s="157">
        <f t="shared" si="3"/>
        <v>0</v>
      </c>
      <c r="R79" s="157"/>
    </row>
    <row r="80" spans="1:18" ht="15.75">
      <c r="A80" s="183" t="s">
        <v>33</v>
      </c>
      <c r="B80" s="243">
        <v>300</v>
      </c>
      <c r="C80" s="243" t="s">
        <v>30</v>
      </c>
      <c r="D80" s="243">
        <v>300</v>
      </c>
      <c r="E80" s="243" t="s">
        <v>30</v>
      </c>
      <c r="F80" s="182"/>
      <c r="G80" s="182"/>
      <c r="H80" s="239"/>
      <c r="I80" s="239"/>
      <c r="J80" s="239"/>
      <c r="K80" s="239"/>
      <c r="L80" s="246"/>
      <c r="M80" s="239"/>
      <c r="N80" s="247"/>
      <c r="O80" s="239"/>
      <c r="P80" s="239"/>
      <c r="Q80" s="157">
        <f t="shared" si="3"/>
        <v>0</v>
      </c>
      <c r="R80" s="157"/>
    </row>
    <row r="81" spans="1:18" ht="15.75">
      <c r="A81" s="183" t="s">
        <v>24</v>
      </c>
      <c r="B81" s="301">
        <v>310</v>
      </c>
      <c r="C81" s="301"/>
      <c r="D81" s="315">
        <v>310</v>
      </c>
      <c r="E81" s="243"/>
      <c r="F81" s="182"/>
      <c r="G81" s="182"/>
      <c r="H81" s="291"/>
      <c r="I81" s="291"/>
      <c r="J81" s="291"/>
      <c r="K81" s="291"/>
      <c r="L81" s="313"/>
      <c r="M81" s="291"/>
      <c r="N81" s="314"/>
      <c r="O81" s="291"/>
      <c r="P81" s="291"/>
      <c r="Q81" s="157">
        <f t="shared" si="3"/>
        <v>0</v>
      </c>
      <c r="R81" s="157"/>
    </row>
    <row r="82" spans="1:18" ht="15.75">
      <c r="A82" s="183" t="s">
        <v>211</v>
      </c>
      <c r="B82" s="301"/>
      <c r="C82" s="301"/>
      <c r="D82" s="316"/>
      <c r="E82" s="243"/>
      <c r="F82" s="182"/>
      <c r="G82" s="182"/>
      <c r="H82" s="291"/>
      <c r="I82" s="291"/>
      <c r="J82" s="291"/>
      <c r="K82" s="291"/>
      <c r="L82" s="313"/>
      <c r="M82" s="291"/>
      <c r="N82" s="314"/>
      <c r="O82" s="291"/>
      <c r="P82" s="291"/>
      <c r="Q82" s="157">
        <f t="shared" si="3"/>
        <v>0</v>
      </c>
      <c r="R82" s="157"/>
    </row>
    <row r="83" spans="1:18" ht="15.75">
      <c r="A83" s="183" t="s">
        <v>212</v>
      </c>
      <c r="B83" s="243">
        <v>320</v>
      </c>
      <c r="C83" s="243"/>
      <c r="D83" s="243">
        <v>320</v>
      </c>
      <c r="E83" s="243"/>
      <c r="F83" s="182"/>
      <c r="G83" s="182"/>
      <c r="H83" s="239"/>
      <c r="I83" s="239"/>
      <c r="J83" s="239"/>
      <c r="K83" s="239"/>
      <c r="L83" s="246"/>
      <c r="M83" s="239"/>
      <c r="N83" s="247"/>
      <c r="O83" s="239"/>
      <c r="P83" s="239"/>
      <c r="Q83" s="157">
        <f t="shared" si="3"/>
        <v>0</v>
      </c>
      <c r="R83" s="157"/>
    </row>
    <row r="84" spans="1:18" ht="15.75">
      <c r="A84" s="183" t="s">
        <v>34</v>
      </c>
      <c r="B84" s="243">
        <v>400</v>
      </c>
      <c r="C84" s="243"/>
      <c r="D84" s="243">
        <v>400</v>
      </c>
      <c r="E84" s="243"/>
      <c r="F84" s="182"/>
      <c r="G84" s="182"/>
      <c r="H84" s="239"/>
      <c r="I84" s="239"/>
      <c r="J84" s="239"/>
      <c r="K84" s="239"/>
      <c r="L84" s="246"/>
      <c r="M84" s="239"/>
      <c r="N84" s="247"/>
      <c r="O84" s="239"/>
      <c r="P84" s="239"/>
      <c r="Q84" s="157">
        <f t="shared" si="3"/>
        <v>0</v>
      </c>
      <c r="R84" s="157"/>
    </row>
    <row r="85" spans="1:18" ht="15.75">
      <c r="A85" s="183" t="s">
        <v>213</v>
      </c>
      <c r="B85" s="301">
        <v>410</v>
      </c>
      <c r="C85" s="301"/>
      <c r="D85" s="315">
        <v>410</v>
      </c>
      <c r="E85" s="243"/>
      <c r="F85" s="182"/>
      <c r="G85" s="182"/>
      <c r="H85" s="291"/>
      <c r="I85" s="291"/>
      <c r="J85" s="291"/>
      <c r="K85" s="291"/>
      <c r="L85" s="313"/>
      <c r="M85" s="291"/>
      <c r="N85" s="314"/>
      <c r="O85" s="291"/>
      <c r="P85" s="291"/>
      <c r="Q85" s="157">
        <f t="shared" si="3"/>
        <v>0</v>
      </c>
      <c r="R85" s="157"/>
    </row>
    <row r="86" spans="1:18" ht="15.75">
      <c r="A86" s="183" t="s">
        <v>214</v>
      </c>
      <c r="B86" s="301"/>
      <c r="C86" s="301"/>
      <c r="D86" s="316"/>
      <c r="E86" s="243"/>
      <c r="F86" s="182"/>
      <c r="G86" s="182"/>
      <c r="H86" s="291"/>
      <c r="I86" s="291"/>
      <c r="J86" s="291"/>
      <c r="K86" s="291"/>
      <c r="L86" s="313"/>
      <c r="M86" s="291"/>
      <c r="N86" s="314"/>
      <c r="O86" s="291"/>
      <c r="P86" s="291"/>
      <c r="Q86" s="157">
        <f t="shared" si="3"/>
        <v>0</v>
      </c>
      <c r="R86" s="157"/>
    </row>
    <row r="87" spans="1:18" ht="15.75">
      <c r="A87" s="183" t="s">
        <v>215</v>
      </c>
      <c r="B87" s="243">
        <v>420</v>
      </c>
      <c r="C87" s="243"/>
      <c r="D87" s="243">
        <v>420</v>
      </c>
      <c r="E87" s="243"/>
      <c r="F87" s="182"/>
      <c r="G87" s="182"/>
      <c r="H87" s="239"/>
      <c r="I87" s="239"/>
      <c r="J87" s="239"/>
      <c r="K87" s="239"/>
      <c r="L87" s="246"/>
      <c r="M87" s="239"/>
      <c r="N87" s="247"/>
      <c r="O87" s="239"/>
      <c r="P87" s="239"/>
      <c r="Q87" s="157">
        <f t="shared" si="3"/>
        <v>0</v>
      </c>
      <c r="R87" s="157"/>
    </row>
    <row r="88" spans="1:18" ht="15.75">
      <c r="A88" s="114" t="s">
        <v>29</v>
      </c>
      <c r="B88" s="243">
        <v>500</v>
      </c>
      <c r="C88" s="243" t="s">
        <v>30</v>
      </c>
      <c r="D88" s="243">
        <v>500</v>
      </c>
      <c r="E88" s="243" t="s">
        <v>30</v>
      </c>
      <c r="F88" s="182"/>
      <c r="G88" s="182"/>
      <c r="H88" s="176">
        <f>I88+J88+K88+L88+M88</f>
        <v>5355088.28</v>
      </c>
      <c r="I88" s="176">
        <v>2603.15</v>
      </c>
      <c r="J88" s="176">
        <v>0</v>
      </c>
      <c r="K88" s="176"/>
      <c r="L88" s="176">
        <v>4383004</v>
      </c>
      <c r="M88" s="176">
        <v>969481.13</v>
      </c>
      <c r="N88" s="177"/>
      <c r="O88" s="176">
        <v>110557.24</v>
      </c>
      <c r="P88" s="176">
        <v>858923.89</v>
      </c>
      <c r="Q88" s="157">
        <f t="shared" si="3"/>
        <v>5244531.04</v>
      </c>
      <c r="R88" s="157"/>
    </row>
    <row r="89" spans="1:17" ht="15.75">
      <c r="A89" s="114" t="s">
        <v>35</v>
      </c>
      <c r="B89" s="243">
        <v>600</v>
      </c>
      <c r="C89" s="243" t="s">
        <v>30</v>
      </c>
      <c r="D89" s="243">
        <v>600</v>
      </c>
      <c r="E89" s="243" t="s">
        <v>30</v>
      </c>
      <c r="F89" s="182"/>
      <c r="G89" s="182"/>
      <c r="H89" s="239"/>
      <c r="I89" s="239"/>
      <c r="J89" s="239"/>
      <c r="K89" s="239"/>
      <c r="L89" s="239"/>
      <c r="M89" s="239"/>
      <c r="N89" s="247"/>
      <c r="O89" s="239"/>
      <c r="P89" s="239"/>
      <c r="Q89" s="157">
        <f t="shared" si="3"/>
        <v>0</v>
      </c>
    </row>
    <row r="90" spans="8:16" ht="15">
      <c r="H90" s="145"/>
      <c r="I90" s="145"/>
      <c r="J90" s="145"/>
      <c r="K90" s="145"/>
      <c r="L90" s="145"/>
      <c r="M90" s="145"/>
      <c r="N90" s="145">
        <f>N88+N12</f>
        <v>0</v>
      </c>
      <c r="O90" s="145"/>
      <c r="P90" s="145"/>
    </row>
    <row r="91" spans="8:16" ht="15">
      <c r="H91" s="145"/>
      <c r="I91" s="145"/>
      <c r="J91" s="145"/>
      <c r="K91" s="145"/>
      <c r="L91" s="145"/>
      <c r="M91" s="145"/>
      <c r="N91" s="145">
        <f>N90-N22</f>
        <v>0</v>
      </c>
      <c r="O91" s="145"/>
      <c r="P91" s="145"/>
    </row>
    <row r="92" spans="1:16" ht="15">
      <c r="A92" s="15" t="s">
        <v>216</v>
      </c>
      <c r="J92" s="15" t="s">
        <v>261</v>
      </c>
      <c r="M92" s="157"/>
      <c r="O92" s="157"/>
      <c r="P92" s="157"/>
    </row>
    <row r="93" spans="1:16" ht="38.25" customHeight="1">
      <c r="A93" s="15" t="s">
        <v>262</v>
      </c>
      <c r="M93" s="157"/>
      <c r="O93" s="157"/>
      <c r="P93" s="157"/>
    </row>
    <row r="94" spans="1:18" ht="15">
      <c r="A94" s="15" t="s">
        <v>263</v>
      </c>
      <c r="R94" s="157"/>
    </row>
    <row r="95" spans="13:16" ht="15">
      <c r="M95" s="157"/>
      <c r="O95" s="157"/>
      <c r="P95" s="157"/>
    </row>
    <row r="96" ht="107.25" customHeight="1"/>
    <row r="101" ht="63.75" customHeight="1"/>
    <row r="102" ht="81" customHeight="1"/>
    <row r="116" ht="36" customHeight="1"/>
    <row r="117" ht="37.5" customHeight="1"/>
    <row r="120" ht="33" customHeight="1"/>
  </sheetData>
  <sheetProtection/>
  <mergeCells count="65">
    <mergeCell ref="A2:N2"/>
    <mergeCell ref="A3:N3"/>
    <mergeCell ref="A4:N4"/>
    <mergeCell ref="A5:N5"/>
    <mergeCell ref="A7:A10"/>
    <mergeCell ref="B7:B10"/>
    <mergeCell ref="C7:C10"/>
    <mergeCell ref="D7:D10"/>
    <mergeCell ref="E7:E10"/>
    <mergeCell ref="F7:F10"/>
    <mergeCell ref="G7:G10"/>
    <mergeCell ref="H7:N7"/>
    <mergeCell ref="O7:P9"/>
    <mergeCell ref="H8:H10"/>
    <mergeCell ref="I8:N8"/>
    <mergeCell ref="I9:I10"/>
    <mergeCell ref="J9:J10"/>
    <mergeCell ref="K9:K10"/>
    <mergeCell ref="L9:L10"/>
    <mergeCell ref="M9:N9"/>
    <mergeCell ref="M13:M14"/>
    <mergeCell ref="N13:N14"/>
    <mergeCell ref="O13:O14"/>
    <mergeCell ref="B13:B14"/>
    <mergeCell ref="C13:C14"/>
    <mergeCell ref="D13:D14"/>
    <mergeCell ref="E13:E14"/>
    <mergeCell ref="H13:H14"/>
    <mergeCell ref="I13:I14"/>
    <mergeCell ref="P13:P14"/>
    <mergeCell ref="A29:A30"/>
    <mergeCell ref="A36:A40"/>
    <mergeCell ref="B36:B40"/>
    <mergeCell ref="D36:D38"/>
    <mergeCell ref="D50:D51"/>
    <mergeCell ref="E50:E51"/>
    <mergeCell ref="J13:J14"/>
    <mergeCell ref="K13:K14"/>
    <mergeCell ref="L13:L14"/>
    <mergeCell ref="D54:D55"/>
    <mergeCell ref="E54:E55"/>
    <mergeCell ref="B81:B82"/>
    <mergeCell ref="C81:C82"/>
    <mergeCell ref="D81:D82"/>
    <mergeCell ref="H81:H82"/>
    <mergeCell ref="K85:K86"/>
    <mergeCell ref="L85:L86"/>
    <mergeCell ref="I81:I82"/>
    <mergeCell ref="J81:J82"/>
    <mergeCell ref="K81:K82"/>
    <mergeCell ref="L81:L82"/>
    <mergeCell ref="B85:B86"/>
    <mergeCell ref="C85:C86"/>
    <mergeCell ref="D85:D86"/>
    <mergeCell ref="H85:H86"/>
    <mergeCell ref="I85:I86"/>
    <mergeCell ref="J85:J86"/>
    <mergeCell ref="M85:M86"/>
    <mergeCell ref="N85:N86"/>
    <mergeCell ref="O85:O86"/>
    <mergeCell ref="P85:P86"/>
    <mergeCell ref="O81:O82"/>
    <mergeCell ref="P81:P82"/>
    <mergeCell ref="M81:M82"/>
    <mergeCell ref="N81:N82"/>
  </mergeCells>
  <printOptions/>
  <pageMargins left="0.7086614173228347" right="0.7086614173228347" top="0.7480314960629921" bottom="0.7480314960629921" header="0.31496062992125984" footer="0.31496062992125984"/>
  <pageSetup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95"/>
  <sheetViews>
    <sheetView showZeros="0" tabSelected="1" view="pageBreakPreview" zoomScale="80" zoomScaleNormal="75" zoomScaleSheetLayoutView="80" zoomScalePageLayoutView="0" workbookViewId="0" topLeftCell="A32">
      <selection activeCell="Q20" sqref="Q1:Q16384"/>
    </sheetView>
  </sheetViews>
  <sheetFormatPr defaultColWidth="9.140625" defaultRowHeight="15"/>
  <cols>
    <col min="1" max="1" width="47.57421875" style="15" customWidth="1"/>
    <col min="2" max="2" width="9.140625" style="129" customWidth="1"/>
    <col min="3" max="5" width="12.140625" style="129" customWidth="1"/>
    <col min="6" max="6" width="12.7109375" style="129" customWidth="1"/>
    <col min="7" max="7" width="18.28125" style="129" customWidth="1"/>
    <col min="8" max="8" width="26.28125" style="15" customWidth="1"/>
    <col min="9" max="9" width="25.7109375" style="15" customWidth="1"/>
    <col min="10" max="10" width="23.8515625" style="15" customWidth="1"/>
    <col min="11" max="11" width="15.57421875" style="15" customWidth="1"/>
    <col min="12" max="12" width="20.57421875" style="15" customWidth="1"/>
    <col min="13" max="13" width="22.00390625" style="15" customWidth="1"/>
    <col min="14" max="14" width="12.421875" style="15" customWidth="1"/>
    <col min="15" max="15" width="22.00390625" style="15" hidden="1" customWidth="1"/>
    <col min="16" max="16" width="26.8515625" style="15" hidden="1" customWidth="1"/>
    <col min="17" max="17" width="24.00390625" style="15" hidden="1" customWidth="1"/>
    <col min="18" max="18" width="23.57421875" style="15" customWidth="1"/>
    <col min="19" max="19" width="20.7109375" style="15" customWidth="1"/>
    <col min="20" max="20" width="16.140625" style="15" customWidth="1"/>
    <col min="21" max="21" width="15.140625" style="15" customWidth="1"/>
    <col min="22" max="22" width="16.57421875" style="15" customWidth="1"/>
    <col min="23" max="16384" width="9.140625" style="15" customWidth="1"/>
  </cols>
  <sheetData>
    <row r="1" spans="13:16" ht="15">
      <c r="M1" s="112" t="s">
        <v>89</v>
      </c>
      <c r="O1" s="112" t="s">
        <v>89</v>
      </c>
      <c r="P1" s="112" t="s">
        <v>89</v>
      </c>
    </row>
    <row r="2" spans="1:14" ht="15.75">
      <c r="A2" s="303" t="s">
        <v>175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15.75">
      <c r="A3" s="303" t="s">
        <v>176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1:14" ht="15.75">
      <c r="A4" s="303" t="s">
        <v>177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</row>
    <row r="5" spans="1:14" ht="15" customHeight="1">
      <c r="A5" s="304" t="s">
        <v>265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7" spans="1:16" ht="15">
      <c r="A7" s="302" t="s">
        <v>15</v>
      </c>
      <c r="B7" s="305" t="s">
        <v>26</v>
      </c>
      <c r="C7" s="305" t="s">
        <v>36</v>
      </c>
      <c r="D7" s="305" t="s">
        <v>26</v>
      </c>
      <c r="E7" s="305" t="s">
        <v>36</v>
      </c>
      <c r="F7" s="306" t="s">
        <v>268</v>
      </c>
      <c r="G7" s="306" t="s">
        <v>269</v>
      </c>
      <c r="H7" s="302" t="s">
        <v>178</v>
      </c>
      <c r="I7" s="302"/>
      <c r="J7" s="302"/>
      <c r="K7" s="302"/>
      <c r="L7" s="302"/>
      <c r="M7" s="302"/>
      <c r="N7" s="302"/>
      <c r="O7" s="307" t="s">
        <v>286</v>
      </c>
      <c r="P7" s="308"/>
    </row>
    <row r="8" spans="1:16" ht="21" customHeight="1">
      <c r="A8" s="302"/>
      <c r="B8" s="305"/>
      <c r="C8" s="305"/>
      <c r="D8" s="305"/>
      <c r="E8" s="305"/>
      <c r="F8" s="306"/>
      <c r="G8" s="306"/>
      <c r="H8" s="302" t="s">
        <v>27</v>
      </c>
      <c r="I8" s="302" t="s">
        <v>25</v>
      </c>
      <c r="J8" s="302"/>
      <c r="K8" s="302"/>
      <c r="L8" s="302"/>
      <c r="M8" s="302"/>
      <c r="N8" s="302"/>
      <c r="O8" s="309"/>
      <c r="P8" s="310"/>
    </row>
    <row r="9" spans="1:16" ht="44.25" customHeight="1">
      <c r="A9" s="302"/>
      <c r="B9" s="305"/>
      <c r="C9" s="305"/>
      <c r="D9" s="305"/>
      <c r="E9" s="305"/>
      <c r="F9" s="306"/>
      <c r="G9" s="306"/>
      <c r="H9" s="302"/>
      <c r="I9" s="302" t="s">
        <v>297</v>
      </c>
      <c r="J9" s="302" t="s">
        <v>295</v>
      </c>
      <c r="K9" s="302" t="s">
        <v>181</v>
      </c>
      <c r="L9" s="302" t="s">
        <v>266</v>
      </c>
      <c r="M9" s="302" t="s">
        <v>183</v>
      </c>
      <c r="N9" s="302"/>
      <c r="O9" s="311"/>
      <c r="P9" s="312"/>
    </row>
    <row r="10" spans="1:16" ht="36" customHeight="1">
      <c r="A10" s="302"/>
      <c r="B10" s="305"/>
      <c r="C10" s="305"/>
      <c r="D10" s="305"/>
      <c r="E10" s="305"/>
      <c r="F10" s="306"/>
      <c r="G10" s="306"/>
      <c r="H10" s="302"/>
      <c r="I10" s="302"/>
      <c r="J10" s="302"/>
      <c r="K10" s="302"/>
      <c r="L10" s="302"/>
      <c r="M10" s="213" t="s">
        <v>296</v>
      </c>
      <c r="N10" s="194" t="s">
        <v>28</v>
      </c>
      <c r="O10" s="194" t="s">
        <v>287</v>
      </c>
      <c r="P10" s="194" t="s">
        <v>288</v>
      </c>
    </row>
    <row r="11" spans="1:17" ht="15" customHeight="1">
      <c r="A11" s="113">
        <v>1</v>
      </c>
      <c r="B11" s="198">
        <v>2</v>
      </c>
      <c r="C11" s="198">
        <v>3</v>
      </c>
      <c r="D11" s="211">
        <v>2</v>
      </c>
      <c r="E11" s="211">
        <v>3</v>
      </c>
      <c r="F11" s="182"/>
      <c r="G11" s="182"/>
      <c r="H11" s="113">
        <v>4</v>
      </c>
      <c r="I11" s="113">
        <v>5</v>
      </c>
      <c r="J11" s="113">
        <v>6</v>
      </c>
      <c r="K11" s="113">
        <v>7</v>
      </c>
      <c r="L11" s="113">
        <v>8</v>
      </c>
      <c r="M11" s="113">
        <v>9</v>
      </c>
      <c r="N11" s="113">
        <v>10</v>
      </c>
      <c r="O11" s="113">
        <v>9</v>
      </c>
      <c r="P11" s="113">
        <v>9</v>
      </c>
      <c r="Q11" s="157"/>
    </row>
    <row r="12" spans="1:16" ht="15" customHeight="1">
      <c r="A12" s="114" t="s">
        <v>184</v>
      </c>
      <c r="B12" s="198">
        <v>100</v>
      </c>
      <c r="C12" s="198" t="s">
        <v>30</v>
      </c>
      <c r="D12" s="211">
        <v>100</v>
      </c>
      <c r="E12" s="211" t="s">
        <v>30</v>
      </c>
      <c r="F12" s="182"/>
      <c r="G12" s="182"/>
      <c r="H12" s="196">
        <f>I12+J12+L12+M12</f>
        <v>154898560.6</v>
      </c>
      <c r="I12" s="196">
        <f>I15</f>
        <v>1027300</v>
      </c>
      <c r="J12" s="196">
        <f>J18</f>
        <v>5071800</v>
      </c>
      <c r="K12" s="196"/>
      <c r="L12" s="196">
        <f>L15</f>
        <v>131238216</v>
      </c>
      <c r="M12" s="196">
        <f>M15</f>
        <v>17561244.6</v>
      </c>
      <c r="N12" s="200"/>
      <c r="O12" s="196">
        <f>O15</f>
        <v>8956226.8</v>
      </c>
      <c r="P12" s="196">
        <f>P15</f>
        <v>7022058.82</v>
      </c>
    </row>
    <row r="13" spans="1:16" ht="15" customHeight="1">
      <c r="A13" s="115" t="s">
        <v>25</v>
      </c>
      <c r="B13" s="301">
        <v>110</v>
      </c>
      <c r="C13" s="301"/>
      <c r="D13" s="301">
        <v>110</v>
      </c>
      <c r="E13" s="301"/>
      <c r="F13" s="182"/>
      <c r="G13" s="182"/>
      <c r="H13" s="291">
        <f>M13</f>
        <v>0</v>
      </c>
      <c r="I13" s="291" t="s">
        <v>30</v>
      </c>
      <c r="J13" s="291" t="s">
        <v>30</v>
      </c>
      <c r="K13" s="291" t="s">
        <v>30</v>
      </c>
      <c r="L13" s="291" t="s">
        <v>30</v>
      </c>
      <c r="M13" s="291"/>
      <c r="N13" s="292" t="s">
        <v>30</v>
      </c>
      <c r="O13" s="291"/>
      <c r="P13" s="291"/>
    </row>
    <row r="14" spans="1:16" ht="15" customHeight="1">
      <c r="A14" s="116" t="s">
        <v>185</v>
      </c>
      <c r="B14" s="301"/>
      <c r="C14" s="301"/>
      <c r="D14" s="301"/>
      <c r="E14" s="301"/>
      <c r="F14" s="182"/>
      <c r="G14" s="182"/>
      <c r="H14" s="291"/>
      <c r="I14" s="291"/>
      <c r="J14" s="291"/>
      <c r="K14" s="291"/>
      <c r="L14" s="291"/>
      <c r="M14" s="291"/>
      <c r="N14" s="292"/>
      <c r="O14" s="291"/>
      <c r="P14" s="291"/>
    </row>
    <row r="15" spans="1:16" ht="15" customHeight="1">
      <c r="A15" s="116" t="s">
        <v>186</v>
      </c>
      <c r="B15" s="198">
        <v>130</v>
      </c>
      <c r="C15" s="198"/>
      <c r="D15" s="211">
        <v>130</v>
      </c>
      <c r="E15" s="211"/>
      <c r="F15" s="182"/>
      <c r="G15" s="182"/>
      <c r="H15" s="196">
        <f>I15+L15+M15</f>
        <v>149826760.6</v>
      </c>
      <c r="I15" s="196">
        <v>1027300</v>
      </c>
      <c r="J15" s="196" t="s">
        <v>30</v>
      </c>
      <c r="K15" s="196" t="s">
        <v>30</v>
      </c>
      <c r="L15" s="196">
        <v>131238216</v>
      </c>
      <c r="M15" s="196">
        <v>17561244.6</v>
      </c>
      <c r="N15" s="200"/>
      <c r="O15" s="196">
        <v>8956226.8</v>
      </c>
      <c r="P15" s="196">
        <v>7022058.82</v>
      </c>
    </row>
    <row r="16" spans="1:16" ht="15" customHeight="1">
      <c r="A16" s="116" t="s">
        <v>187</v>
      </c>
      <c r="B16" s="198">
        <v>130</v>
      </c>
      <c r="C16" s="198"/>
      <c r="D16" s="211">
        <v>130</v>
      </c>
      <c r="E16" s="211"/>
      <c r="F16" s="182"/>
      <c r="G16" s="182"/>
      <c r="H16" s="196">
        <f>M16</f>
        <v>0</v>
      </c>
      <c r="I16" s="196" t="s">
        <v>30</v>
      </c>
      <c r="J16" s="196" t="s">
        <v>30</v>
      </c>
      <c r="K16" s="196" t="s">
        <v>30</v>
      </c>
      <c r="L16" s="196" t="s">
        <v>30</v>
      </c>
      <c r="M16" s="196"/>
      <c r="N16" s="197" t="s">
        <v>30</v>
      </c>
      <c r="O16" s="196"/>
      <c r="P16" s="196"/>
    </row>
    <row r="17" spans="1:16" ht="41.25" customHeight="1">
      <c r="A17" s="116" t="s">
        <v>188</v>
      </c>
      <c r="B17" s="198">
        <v>140</v>
      </c>
      <c r="C17" s="198"/>
      <c r="D17" s="211">
        <v>140</v>
      </c>
      <c r="E17" s="211"/>
      <c r="F17" s="182"/>
      <c r="G17" s="182"/>
      <c r="H17" s="196"/>
      <c r="I17" s="196" t="s">
        <v>30</v>
      </c>
      <c r="J17" s="196" t="s">
        <v>30</v>
      </c>
      <c r="K17" s="196" t="s">
        <v>30</v>
      </c>
      <c r="L17" s="196" t="s">
        <v>30</v>
      </c>
      <c r="M17" s="196"/>
      <c r="N17" s="197" t="s">
        <v>30</v>
      </c>
      <c r="O17" s="196"/>
      <c r="P17" s="196"/>
    </row>
    <row r="18" spans="1:16" ht="15.75">
      <c r="A18" s="116" t="s">
        <v>189</v>
      </c>
      <c r="B18" s="198">
        <v>180</v>
      </c>
      <c r="C18" s="198"/>
      <c r="D18" s="211">
        <v>180</v>
      </c>
      <c r="E18" s="211"/>
      <c r="F18" s="182"/>
      <c r="G18" s="182"/>
      <c r="H18" s="196">
        <f>J18</f>
        <v>5071800</v>
      </c>
      <c r="I18" s="196" t="s">
        <v>30</v>
      </c>
      <c r="J18" s="196">
        <f>J22</f>
        <v>5071800</v>
      </c>
      <c r="K18" s="196"/>
      <c r="L18" s="196" t="s">
        <v>30</v>
      </c>
      <c r="M18" s="196" t="s">
        <v>30</v>
      </c>
      <c r="N18" s="197" t="s">
        <v>30</v>
      </c>
      <c r="O18" s="196" t="s">
        <v>30</v>
      </c>
      <c r="P18" s="196" t="s">
        <v>30</v>
      </c>
    </row>
    <row r="19" spans="1:16" ht="15.75">
      <c r="A19" s="116" t="s">
        <v>190</v>
      </c>
      <c r="B19" s="198">
        <v>160</v>
      </c>
      <c r="C19" s="198"/>
      <c r="D19" s="211">
        <v>160</v>
      </c>
      <c r="E19" s="211"/>
      <c r="F19" s="182"/>
      <c r="G19" s="182"/>
      <c r="H19" s="196"/>
      <c r="I19" s="196" t="s">
        <v>30</v>
      </c>
      <c r="J19" s="196" t="s">
        <v>30</v>
      </c>
      <c r="K19" s="196" t="s">
        <v>30</v>
      </c>
      <c r="L19" s="196" t="s">
        <v>30</v>
      </c>
      <c r="M19" s="196"/>
      <c r="N19" s="200"/>
      <c r="O19" s="196"/>
      <c r="P19" s="196"/>
    </row>
    <row r="20" spans="1:16" ht="15.75">
      <c r="A20" s="116" t="s">
        <v>191</v>
      </c>
      <c r="B20" s="198">
        <v>180</v>
      </c>
      <c r="C20" s="198" t="s">
        <v>30</v>
      </c>
      <c r="D20" s="211">
        <v>180</v>
      </c>
      <c r="E20" s="211" t="s">
        <v>30</v>
      </c>
      <c r="F20" s="182"/>
      <c r="G20" s="182"/>
      <c r="H20" s="196"/>
      <c r="I20" s="196" t="s">
        <v>30</v>
      </c>
      <c r="J20" s="196" t="s">
        <v>30</v>
      </c>
      <c r="K20" s="196" t="s">
        <v>30</v>
      </c>
      <c r="L20" s="196" t="s">
        <v>30</v>
      </c>
      <c r="M20" s="196"/>
      <c r="N20" s="197" t="s">
        <v>30</v>
      </c>
      <c r="O20" s="196"/>
      <c r="P20" s="196"/>
    </row>
    <row r="21" spans="1:16" ht="15.75">
      <c r="A21" s="116"/>
      <c r="B21" s="198"/>
      <c r="C21" s="198"/>
      <c r="D21" s="211"/>
      <c r="E21" s="211"/>
      <c r="F21" s="182"/>
      <c r="G21" s="182"/>
      <c r="H21" s="196"/>
      <c r="I21" s="196"/>
      <c r="J21" s="196"/>
      <c r="K21" s="196"/>
      <c r="L21" s="196"/>
      <c r="M21" s="196"/>
      <c r="N21" s="200"/>
      <c r="O21" s="196"/>
      <c r="P21" s="196"/>
    </row>
    <row r="22" spans="1:22" ht="15.75">
      <c r="A22" s="183" t="s">
        <v>31</v>
      </c>
      <c r="B22" s="198">
        <v>200</v>
      </c>
      <c r="C22" s="198" t="s">
        <v>30</v>
      </c>
      <c r="D22" s="211">
        <v>200</v>
      </c>
      <c r="E22" s="211" t="s">
        <v>30</v>
      </c>
      <c r="F22" s="182"/>
      <c r="G22" s="182"/>
      <c r="H22" s="163">
        <f>H23+H28+H31+H36</f>
        <v>160253648.8833322</v>
      </c>
      <c r="I22" s="163">
        <f>I23+I28+I31+I36</f>
        <v>1029903.15</v>
      </c>
      <c r="J22" s="163">
        <f>J23+J28+J31+J36</f>
        <v>5071800</v>
      </c>
      <c r="K22" s="196"/>
      <c r="L22" s="163">
        <f>L23+L28+L31+L36</f>
        <v>135621220.0033322</v>
      </c>
      <c r="M22" s="163">
        <f>M23+M28+M31+M36</f>
        <v>18530725.73</v>
      </c>
      <c r="N22" s="200"/>
      <c r="O22" s="163">
        <f>O23+O28+O31+O36</f>
        <v>10473684.14</v>
      </c>
      <c r="P22" s="163">
        <f>P23+P28+P31+P36</f>
        <v>8057041.590000001</v>
      </c>
      <c r="Q22" s="157">
        <f>10473684.14-O22</f>
        <v>0</v>
      </c>
      <c r="R22" s="157"/>
      <c r="S22" s="157"/>
      <c r="T22" s="157"/>
      <c r="U22" s="157"/>
      <c r="V22" s="157"/>
    </row>
    <row r="23" spans="1:19" ht="15.75">
      <c r="A23" s="183" t="s">
        <v>192</v>
      </c>
      <c r="B23" s="198">
        <v>210</v>
      </c>
      <c r="C23" s="198"/>
      <c r="D23" s="211">
        <v>210</v>
      </c>
      <c r="E23" s="211"/>
      <c r="F23" s="182"/>
      <c r="G23" s="182"/>
      <c r="H23" s="163">
        <f>H24+H25+H27+H26</f>
        <v>113787771.89</v>
      </c>
      <c r="I23" s="163">
        <f>I24+I25+I27+I26</f>
        <v>839803.15</v>
      </c>
      <c r="J23" s="163">
        <f>J24+J25+J27</f>
        <v>0</v>
      </c>
      <c r="K23" s="163">
        <f>K24+K25+K27</f>
        <v>0</v>
      </c>
      <c r="L23" s="163">
        <f>L24+L25+L27+L26</f>
        <v>103687239.63</v>
      </c>
      <c r="M23" s="163">
        <f>M24+M25+M27+M26</f>
        <v>9260729.11</v>
      </c>
      <c r="N23" s="117">
        <f>N24+N25+N27</f>
        <v>0</v>
      </c>
      <c r="O23" s="163">
        <f>O24+O25+O27+O26</f>
        <v>3860721.3899999997</v>
      </c>
      <c r="P23" s="163">
        <f>P24+P25+P27+P26</f>
        <v>5400007.720000001</v>
      </c>
      <c r="Q23" s="157"/>
      <c r="R23" s="157"/>
      <c r="S23" s="157"/>
    </row>
    <row r="24" spans="1:19" ht="15.75">
      <c r="A24" s="184" t="s">
        <v>193</v>
      </c>
      <c r="B24" s="202">
        <v>211</v>
      </c>
      <c r="C24" s="198">
        <v>111</v>
      </c>
      <c r="D24" s="211">
        <v>211</v>
      </c>
      <c r="E24" s="211">
        <v>111</v>
      </c>
      <c r="F24" s="182">
        <v>211</v>
      </c>
      <c r="G24" s="182">
        <v>70000</v>
      </c>
      <c r="H24" s="196">
        <f>I24+J24+K24+L24+M24</f>
        <v>86581642.74000001</v>
      </c>
      <c r="I24" s="199">
        <v>645803.15</v>
      </c>
      <c r="J24" s="196"/>
      <c r="K24" s="196"/>
      <c r="L24" s="199">
        <f>60814252.03+13618680.85+4277771.67</f>
        <v>78710704.55</v>
      </c>
      <c r="M24" s="199">
        <f>O24+P24</f>
        <v>7225135.04</v>
      </c>
      <c r="N24" s="200"/>
      <c r="O24" s="199">
        <v>2927497.26</v>
      </c>
      <c r="P24" s="199">
        <v>4297637.78</v>
      </c>
      <c r="Q24" s="157"/>
      <c r="R24" s="157"/>
      <c r="S24" s="157"/>
    </row>
    <row r="25" spans="1:18" ht="33" customHeight="1">
      <c r="A25" s="185" t="s">
        <v>280</v>
      </c>
      <c r="B25" s="203"/>
      <c r="C25" s="198">
        <v>112</v>
      </c>
      <c r="D25" s="218"/>
      <c r="E25" s="211">
        <v>112</v>
      </c>
      <c r="F25" s="182">
        <v>212</v>
      </c>
      <c r="G25" s="182" t="s">
        <v>279</v>
      </c>
      <c r="H25" s="196">
        <f>I25+J25+K25+L25+M25</f>
        <v>131790.96</v>
      </c>
      <c r="I25" s="199"/>
      <c r="J25" s="196"/>
      <c r="K25" s="196"/>
      <c r="L25" s="199">
        <v>111124.16</v>
      </c>
      <c r="M25" s="199">
        <v>20666.8</v>
      </c>
      <c r="N25" s="200"/>
      <c r="O25" s="199">
        <v>20666.8</v>
      </c>
      <c r="P25" s="199">
        <v>0</v>
      </c>
      <c r="Q25" s="157"/>
      <c r="R25" s="157"/>
    </row>
    <row r="26" spans="1:18" ht="47.25">
      <c r="A26" s="185" t="s">
        <v>194</v>
      </c>
      <c r="B26" s="203"/>
      <c r="C26" s="198"/>
      <c r="D26" s="211">
        <v>0</v>
      </c>
      <c r="E26" s="211">
        <v>112</v>
      </c>
      <c r="F26" s="182">
        <v>212</v>
      </c>
      <c r="G26" s="182" t="s">
        <v>278</v>
      </c>
      <c r="H26" s="196">
        <f>I26+J26+K26+L26+M26</f>
        <v>13800</v>
      </c>
      <c r="I26" s="199"/>
      <c r="J26" s="196"/>
      <c r="K26" s="196"/>
      <c r="L26" s="199">
        <v>13800</v>
      </c>
      <c r="M26" s="199"/>
      <c r="N26" s="200"/>
      <c r="O26" s="199"/>
      <c r="P26" s="199"/>
      <c r="Q26" s="157"/>
      <c r="R26" s="157"/>
    </row>
    <row r="27" spans="1:18" ht="15.75">
      <c r="A27" s="183" t="s">
        <v>195</v>
      </c>
      <c r="B27" s="198">
        <v>213</v>
      </c>
      <c r="C27" s="198">
        <v>119</v>
      </c>
      <c r="D27" s="211">
        <v>213</v>
      </c>
      <c r="E27" s="211">
        <v>119</v>
      </c>
      <c r="F27" s="182">
        <v>213</v>
      </c>
      <c r="G27" s="182">
        <v>70000</v>
      </c>
      <c r="H27" s="196">
        <f>I27+J27+K27+L27+M27</f>
        <v>27060538.19</v>
      </c>
      <c r="I27" s="199">
        <v>194000</v>
      </c>
      <c r="J27" s="196"/>
      <c r="K27" s="196"/>
      <c r="L27" s="199">
        <f>17944001.16+5922609.76+985000</f>
        <v>24851610.92</v>
      </c>
      <c r="M27" s="199">
        <f>O27+P27</f>
        <v>2014927.27</v>
      </c>
      <c r="N27" s="200"/>
      <c r="O27" s="199">
        <v>912557.33</v>
      </c>
      <c r="P27" s="199">
        <v>1102369.94</v>
      </c>
      <c r="Q27" s="157"/>
      <c r="R27" s="157"/>
    </row>
    <row r="28" spans="1:18" ht="31.5">
      <c r="A28" s="183" t="s">
        <v>196</v>
      </c>
      <c r="B28" s="198">
        <v>220</v>
      </c>
      <c r="C28" s="198"/>
      <c r="D28" s="211"/>
      <c r="E28" s="211">
        <v>112</v>
      </c>
      <c r="F28" s="182">
        <v>0</v>
      </c>
      <c r="G28" s="182"/>
      <c r="H28" s="163">
        <f>H29+H30</f>
        <v>0</v>
      </c>
      <c r="I28" s="163">
        <f aca="true" t="shared" si="0" ref="I28:N28">I29+I30</f>
        <v>0</v>
      </c>
      <c r="J28" s="163">
        <f t="shared" si="0"/>
        <v>0</v>
      </c>
      <c r="K28" s="163">
        <f t="shared" si="0"/>
        <v>0</v>
      </c>
      <c r="L28" s="171">
        <f t="shared" si="0"/>
        <v>0</v>
      </c>
      <c r="M28" s="171">
        <f t="shared" si="0"/>
        <v>0</v>
      </c>
      <c r="N28" s="117">
        <f t="shared" si="0"/>
        <v>0</v>
      </c>
      <c r="O28" s="171">
        <f>O29+O30</f>
        <v>0</v>
      </c>
      <c r="P28" s="171">
        <f>P29+P30</f>
        <v>0</v>
      </c>
      <c r="Q28" s="157"/>
      <c r="R28" s="157"/>
    </row>
    <row r="29" spans="1:18" ht="15.75">
      <c r="A29" s="293" t="s">
        <v>197</v>
      </c>
      <c r="B29" s="198"/>
      <c r="C29" s="198">
        <v>112</v>
      </c>
      <c r="D29" s="211"/>
      <c r="E29" s="211">
        <v>321</v>
      </c>
      <c r="F29" s="182"/>
      <c r="G29" s="182"/>
      <c r="H29" s="196">
        <f>J29</f>
        <v>0</v>
      </c>
      <c r="I29" s="196"/>
      <c r="J29" s="199">
        <v>0</v>
      </c>
      <c r="K29" s="196"/>
      <c r="L29" s="199"/>
      <c r="M29" s="199"/>
      <c r="N29" s="200"/>
      <c r="O29" s="199"/>
      <c r="P29" s="199"/>
      <c r="Q29" s="157"/>
      <c r="R29" s="157"/>
    </row>
    <row r="30" spans="1:18" ht="99" customHeight="1">
      <c r="A30" s="294"/>
      <c r="B30" s="198"/>
      <c r="C30" s="198">
        <v>321</v>
      </c>
      <c r="D30" s="211"/>
      <c r="E30" s="211"/>
      <c r="F30" s="182"/>
      <c r="G30" s="182"/>
      <c r="H30" s="196">
        <f>J30</f>
        <v>0</v>
      </c>
      <c r="I30" s="196"/>
      <c r="J30" s="199">
        <v>0</v>
      </c>
      <c r="K30" s="196"/>
      <c r="L30" s="199"/>
      <c r="M30" s="199"/>
      <c r="N30" s="200"/>
      <c r="O30" s="199"/>
      <c r="P30" s="199"/>
      <c r="Q30" s="157"/>
      <c r="R30" s="157"/>
    </row>
    <row r="31" spans="1:18" ht="31.5">
      <c r="A31" s="191" t="s">
        <v>198</v>
      </c>
      <c r="B31" s="205">
        <v>230</v>
      </c>
      <c r="C31" s="205"/>
      <c r="D31" s="211">
        <v>230</v>
      </c>
      <c r="F31" s="187">
        <v>290</v>
      </c>
      <c r="G31" s="187"/>
      <c r="H31" s="171">
        <f>H32+H33+H34</f>
        <v>2062384</v>
      </c>
      <c r="I31" s="171">
        <f aca="true" t="shared" si="1" ref="I31:N31">I32+I33+I34</f>
        <v>2700</v>
      </c>
      <c r="J31" s="171">
        <f t="shared" si="1"/>
        <v>0</v>
      </c>
      <c r="K31" s="171">
        <f t="shared" si="1"/>
        <v>0</v>
      </c>
      <c r="L31" s="171">
        <f>L32+L33+L34</f>
        <v>683116</v>
      </c>
      <c r="M31" s="171">
        <f>M32+M33+M34</f>
        <v>1376568</v>
      </c>
      <c r="N31" s="173">
        <f t="shared" si="1"/>
        <v>0</v>
      </c>
      <c r="O31" s="171">
        <f>O32+O33+O34</f>
        <v>1376568</v>
      </c>
      <c r="P31" s="171">
        <f>P32+P33+P34</f>
        <v>0</v>
      </c>
      <c r="Q31" s="157"/>
      <c r="R31" s="157"/>
    </row>
    <row r="32" spans="1:18" ht="31.5">
      <c r="A32" s="191" t="s">
        <v>199</v>
      </c>
      <c r="B32" s="205"/>
      <c r="C32" s="205">
        <v>851</v>
      </c>
      <c r="D32" s="211"/>
      <c r="E32" s="211">
        <v>851</v>
      </c>
      <c r="F32" s="187">
        <v>290</v>
      </c>
      <c r="G32" s="187" t="s">
        <v>289</v>
      </c>
      <c r="H32" s="199">
        <f>I32+J32+L32+M32</f>
        <v>417186</v>
      </c>
      <c r="I32" s="199">
        <v>1700</v>
      </c>
      <c r="J32" s="199"/>
      <c r="K32" s="199"/>
      <c r="L32" s="199">
        <v>404395</v>
      </c>
      <c r="M32" s="199">
        <v>11091</v>
      </c>
      <c r="N32" s="204"/>
      <c r="O32" s="199">
        <v>11091</v>
      </c>
      <c r="P32" s="199">
        <v>0</v>
      </c>
      <c r="Q32" s="157"/>
      <c r="R32" s="157"/>
    </row>
    <row r="33" spans="1:18" ht="15.75">
      <c r="A33" s="191" t="s">
        <v>290</v>
      </c>
      <c r="B33" s="205"/>
      <c r="C33" s="205">
        <v>852</v>
      </c>
      <c r="D33" s="211"/>
      <c r="E33" s="211">
        <v>852</v>
      </c>
      <c r="F33" s="187">
        <v>290</v>
      </c>
      <c r="G33" s="187" t="s">
        <v>291</v>
      </c>
      <c r="H33" s="199">
        <f>I33+J33+L33+M33</f>
        <v>32429</v>
      </c>
      <c r="I33" s="199"/>
      <c r="J33" s="199"/>
      <c r="K33" s="199"/>
      <c r="L33" s="199">
        <v>19330</v>
      </c>
      <c r="M33" s="199">
        <v>13099</v>
      </c>
      <c r="N33" s="204"/>
      <c r="O33" s="199">
        <v>13099</v>
      </c>
      <c r="P33" s="199">
        <v>0</v>
      </c>
      <c r="Q33" s="157"/>
      <c r="R33" s="157"/>
    </row>
    <row r="34" spans="1:18" ht="15.75">
      <c r="A34" s="192" t="s">
        <v>201</v>
      </c>
      <c r="B34" s="205"/>
      <c r="C34" s="205">
        <v>853</v>
      </c>
      <c r="D34" s="211">
        <v>0</v>
      </c>
      <c r="E34" s="211">
        <v>853</v>
      </c>
      <c r="F34" s="187">
        <v>290</v>
      </c>
      <c r="G34" s="187" t="s">
        <v>292</v>
      </c>
      <c r="H34" s="199">
        <f>I34+J34+L34+M34</f>
        <v>1612769</v>
      </c>
      <c r="I34" s="199">
        <v>1000</v>
      </c>
      <c r="J34" s="199"/>
      <c r="K34" s="199"/>
      <c r="L34" s="199">
        <v>259391</v>
      </c>
      <c r="M34" s="199">
        <f>1652378-300000</f>
        <v>1352378</v>
      </c>
      <c r="N34" s="204"/>
      <c r="O34" s="199">
        <f>1652378-300000</f>
        <v>1352378</v>
      </c>
      <c r="P34" s="199">
        <v>0</v>
      </c>
      <c r="Q34" s="157"/>
      <c r="R34" s="157"/>
    </row>
    <row r="35" spans="1:18" ht="31.5">
      <c r="A35" s="183" t="s">
        <v>202</v>
      </c>
      <c r="B35" s="198">
        <v>250</v>
      </c>
      <c r="C35" s="198"/>
      <c r="D35" s="211">
        <v>250</v>
      </c>
      <c r="F35" s="182"/>
      <c r="G35" s="182"/>
      <c r="H35" s="196"/>
      <c r="I35" s="196"/>
      <c r="J35" s="196"/>
      <c r="K35" s="196"/>
      <c r="L35" s="199"/>
      <c r="M35" s="199"/>
      <c r="N35" s="200"/>
      <c r="O35" s="199"/>
      <c r="P35" s="199"/>
      <c r="Q35" s="157"/>
      <c r="R35" s="157"/>
    </row>
    <row r="36" spans="1:18" ht="15.75">
      <c r="A36" s="295" t="s">
        <v>32</v>
      </c>
      <c r="B36" s="298">
        <v>260</v>
      </c>
      <c r="C36" s="220" t="s">
        <v>30</v>
      </c>
      <c r="D36" s="301">
        <v>260</v>
      </c>
      <c r="E36" s="211" t="s">
        <v>30</v>
      </c>
      <c r="F36" s="187"/>
      <c r="G36" s="187"/>
      <c r="H36" s="171">
        <f>H37+H40+H38+H39</f>
        <v>44403492.99333219</v>
      </c>
      <c r="I36" s="171">
        <f>I37+I40</f>
        <v>187400</v>
      </c>
      <c r="J36" s="171">
        <f>J37+J40+J38+J39</f>
        <v>5071800</v>
      </c>
      <c r="K36" s="212">
        <f aca="true" t="shared" si="2" ref="K36:P36">K37+K40</f>
        <v>0</v>
      </c>
      <c r="L36" s="171">
        <f t="shared" si="2"/>
        <v>31250864.373332188</v>
      </c>
      <c r="M36" s="171">
        <f t="shared" si="2"/>
        <v>7893428.62</v>
      </c>
      <c r="N36" s="219">
        <f t="shared" si="2"/>
        <v>0</v>
      </c>
      <c r="O36" s="188">
        <f t="shared" si="2"/>
        <v>5236394.75</v>
      </c>
      <c r="P36" s="188">
        <f t="shared" si="2"/>
        <v>2657033.87</v>
      </c>
      <c r="Q36" s="157">
        <f>H36-O36</f>
        <v>39167098.24333219</v>
      </c>
      <c r="R36" s="157"/>
    </row>
    <row r="37" spans="1:18" ht="15.75">
      <c r="A37" s="296"/>
      <c r="B37" s="299"/>
      <c r="C37" s="220">
        <v>243</v>
      </c>
      <c r="D37" s="301"/>
      <c r="E37" s="211">
        <v>243</v>
      </c>
      <c r="F37" s="187"/>
      <c r="G37" s="187"/>
      <c r="H37" s="212">
        <f>I37+J37+K37+L37+M37</f>
        <v>300000</v>
      </c>
      <c r="I37" s="212"/>
      <c r="J37" s="212">
        <v>300000</v>
      </c>
      <c r="K37" s="212"/>
      <c r="L37" s="212"/>
      <c r="M37" s="212"/>
      <c r="N37" s="219"/>
      <c r="O37" s="189"/>
      <c r="P37" s="189"/>
      <c r="Q37" s="157">
        <f aca="true" t="shared" si="3" ref="Q37:Q89">H37-O37</f>
        <v>300000</v>
      </c>
      <c r="R37" s="157"/>
    </row>
    <row r="38" spans="1:18" ht="15.75">
      <c r="A38" s="296"/>
      <c r="B38" s="299"/>
      <c r="C38" s="220"/>
      <c r="D38" s="301"/>
      <c r="E38" s="211"/>
      <c r="F38" s="187"/>
      <c r="G38" s="187"/>
      <c r="H38" s="212"/>
      <c r="I38" s="212"/>
      <c r="J38" s="212"/>
      <c r="K38" s="212"/>
      <c r="L38" s="212"/>
      <c r="M38" s="212"/>
      <c r="N38" s="219"/>
      <c r="O38" s="189"/>
      <c r="P38" s="189"/>
      <c r="Q38" s="157">
        <f t="shared" si="3"/>
        <v>0</v>
      </c>
      <c r="R38" s="157"/>
    </row>
    <row r="39" spans="1:18" ht="15.75">
      <c r="A39" s="296"/>
      <c r="B39" s="299"/>
      <c r="C39" s="220"/>
      <c r="D39" s="231"/>
      <c r="E39" s="120">
        <v>244</v>
      </c>
      <c r="F39" s="187"/>
      <c r="G39" s="187"/>
      <c r="H39" s="212"/>
      <c r="I39" s="212"/>
      <c r="J39" s="212"/>
      <c r="K39" s="212"/>
      <c r="L39" s="212"/>
      <c r="M39" s="212"/>
      <c r="N39" s="219"/>
      <c r="O39" s="189"/>
      <c r="P39" s="189"/>
      <c r="Q39" s="157">
        <f t="shared" si="3"/>
        <v>0</v>
      </c>
      <c r="R39" s="157"/>
    </row>
    <row r="40" spans="1:18" ht="15.75">
      <c r="A40" s="297"/>
      <c r="B40" s="300"/>
      <c r="C40" s="174">
        <v>244</v>
      </c>
      <c r="D40" s="218"/>
      <c r="E40" s="211">
        <v>244</v>
      </c>
      <c r="F40" s="187"/>
      <c r="G40" s="187"/>
      <c r="H40" s="171">
        <f>H41+H42+H45+H46+H47+H56+H71+H72+H73+H80+H84+H43+H44</f>
        <v>44103492.99333219</v>
      </c>
      <c r="I40" s="171">
        <f>I41+I42+I45+I46+I47+I56+I71+I72+I73+I80+I84+I43+I44</f>
        <v>187400</v>
      </c>
      <c r="J40" s="171">
        <f>J41+J42+J45+J46+J47+J56+J71+J72+J73+J80+J84</f>
        <v>4771800</v>
      </c>
      <c r="K40" s="171">
        <f>K41+K42+K45+K46+K47+K56+K71+K72+K73+K80+K84</f>
        <v>0</v>
      </c>
      <c r="L40" s="171">
        <f>L41+L42+L45+L46+L47+L56+L71+L72+L73+L80+L84+L43+L44</f>
        <v>31250864.373332188</v>
      </c>
      <c r="M40" s="171">
        <f>M41+M42+M45+M46+M47+M56+M71+M72+M73+M80+M84+M43+M44</f>
        <v>7893428.62</v>
      </c>
      <c r="N40" s="171">
        <f>N41+N42+N45+N46+N47+N56+N71+N72+N73+N80+N84+N43+N44</f>
        <v>0</v>
      </c>
      <c r="O40" s="188">
        <f>O41+O42+O45+O46+O47+O56+O71+O72+O73+O80+O84+O43+O44</f>
        <v>5236394.75</v>
      </c>
      <c r="P40" s="188">
        <f>P41+P42+P45+P46+P47+P56+P71+P72+P73+P80+P84+P43+P44</f>
        <v>2657033.87</v>
      </c>
      <c r="Q40" s="157">
        <f t="shared" si="3"/>
        <v>38867098.24333219</v>
      </c>
      <c r="R40" s="157"/>
    </row>
    <row r="41" spans="1:18" ht="15.75">
      <c r="A41" s="186" t="s">
        <v>203</v>
      </c>
      <c r="B41" s="208"/>
      <c r="C41" s="209">
        <v>244</v>
      </c>
      <c r="D41" s="218"/>
      <c r="E41" s="211">
        <v>244</v>
      </c>
      <c r="F41" s="187">
        <v>221</v>
      </c>
      <c r="G41" s="187">
        <v>110600</v>
      </c>
      <c r="H41" s="206">
        <f aca="true" t="shared" si="4" ref="H41:H78">I41+J41+K41+L41+M41</f>
        <v>500669.37</v>
      </c>
      <c r="I41" s="206"/>
      <c r="J41" s="206"/>
      <c r="K41" s="206"/>
      <c r="L41" s="206">
        <v>370240.48</v>
      </c>
      <c r="M41" s="206">
        <v>130428.89</v>
      </c>
      <c r="N41" s="172"/>
      <c r="O41" s="206">
        <v>130428.89</v>
      </c>
      <c r="P41" s="206">
        <v>0</v>
      </c>
      <c r="Q41" s="157">
        <f t="shared" si="3"/>
        <v>370240.48</v>
      </c>
      <c r="R41" s="157"/>
    </row>
    <row r="42" spans="1:18" ht="15.75">
      <c r="A42" s="186" t="s">
        <v>204</v>
      </c>
      <c r="B42" s="208"/>
      <c r="C42" s="209">
        <v>244</v>
      </c>
      <c r="D42" s="218"/>
      <c r="E42" s="211">
        <v>244</v>
      </c>
      <c r="F42" s="187"/>
      <c r="G42" s="187"/>
      <c r="H42" s="206">
        <f t="shared" si="4"/>
        <v>0</v>
      </c>
      <c r="I42" s="206"/>
      <c r="J42" s="206"/>
      <c r="K42" s="206"/>
      <c r="L42" s="206"/>
      <c r="M42" s="206"/>
      <c r="N42" s="172"/>
      <c r="O42" s="206"/>
      <c r="P42" s="206"/>
      <c r="Q42" s="157">
        <f t="shared" si="3"/>
        <v>0</v>
      </c>
      <c r="R42" s="157"/>
    </row>
    <row r="43" spans="1:18" ht="15.75">
      <c r="A43" s="186" t="s">
        <v>294</v>
      </c>
      <c r="B43" s="208"/>
      <c r="C43" s="209"/>
      <c r="D43" s="218"/>
      <c r="E43" s="211">
        <v>244</v>
      </c>
      <c r="F43" s="187">
        <v>223</v>
      </c>
      <c r="G43" s="187">
        <v>0</v>
      </c>
      <c r="H43" s="206">
        <f>I43+J43+K43+L43+M43</f>
        <v>2666435.95</v>
      </c>
      <c r="I43" s="206">
        <v>17200</v>
      </c>
      <c r="J43" s="206"/>
      <c r="K43" s="206"/>
      <c r="L43" s="206">
        <v>2535550</v>
      </c>
      <c r="M43" s="206">
        <v>113685.95</v>
      </c>
      <c r="N43" s="172"/>
      <c r="O43" s="206">
        <v>113685.95</v>
      </c>
      <c r="P43" s="206">
        <v>0</v>
      </c>
      <c r="Q43" s="157">
        <f t="shared" si="3"/>
        <v>2552750</v>
      </c>
      <c r="R43" s="157"/>
    </row>
    <row r="44" spans="1:18" ht="15.75" customHeight="1">
      <c r="A44" s="186" t="s">
        <v>281</v>
      </c>
      <c r="B44" s="208"/>
      <c r="C44" s="209"/>
      <c r="D44" s="218"/>
      <c r="E44" s="211">
        <v>244</v>
      </c>
      <c r="F44" s="187">
        <v>223</v>
      </c>
      <c r="G44" s="187">
        <v>110721</v>
      </c>
      <c r="H44" s="206">
        <f t="shared" si="4"/>
        <v>0</v>
      </c>
      <c r="I44" s="206">
        <v>0</v>
      </c>
      <c r="J44" s="206"/>
      <c r="K44" s="206"/>
      <c r="L44" s="206">
        <v>0</v>
      </c>
      <c r="M44" s="206">
        <v>0</v>
      </c>
      <c r="N44" s="172"/>
      <c r="O44" s="206">
        <v>0</v>
      </c>
      <c r="P44" s="206">
        <v>0</v>
      </c>
      <c r="Q44" s="157">
        <f t="shared" si="3"/>
        <v>0</v>
      </c>
      <c r="R44" s="157"/>
    </row>
    <row r="45" spans="1:18" ht="15.75" customHeight="1">
      <c r="A45" s="186" t="s">
        <v>282</v>
      </c>
      <c r="B45" s="208"/>
      <c r="C45" s="209">
        <v>244</v>
      </c>
      <c r="D45" s="218"/>
      <c r="E45" s="211">
        <v>244</v>
      </c>
      <c r="F45" s="187">
        <v>223</v>
      </c>
      <c r="G45" s="187">
        <v>110740</v>
      </c>
      <c r="H45" s="206">
        <f t="shared" si="4"/>
        <v>0</v>
      </c>
      <c r="I45" s="206">
        <v>0</v>
      </c>
      <c r="J45" s="206"/>
      <c r="K45" s="206"/>
      <c r="L45" s="206">
        <v>0</v>
      </c>
      <c r="M45" s="206">
        <v>0</v>
      </c>
      <c r="N45" s="172"/>
      <c r="O45" s="206">
        <v>0</v>
      </c>
      <c r="P45" s="206">
        <v>0</v>
      </c>
      <c r="Q45" s="157">
        <f t="shared" si="3"/>
        <v>0</v>
      </c>
      <c r="R45" s="157"/>
    </row>
    <row r="46" spans="1:18" ht="31.5">
      <c r="A46" s="186" t="s">
        <v>206</v>
      </c>
      <c r="B46" s="208"/>
      <c r="C46" s="209">
        <v>244</v>
      </c>
      <c r="D46" s="217"/>
      <c r="E46" s="211">
        <v>244</v>
      </c>
      <c r="F46" s="187">
        <v>224</v>
      </c>
      <c r="G46" s="187">
        <v>110750</v>
      </c>
      <c r="H46" s="206">
        <f>I46+J46+K46+L46+M46</f>
        <v>19030200</v>
      </c>
      <c r="I46" s="206">
        <v>170200</v>
      </c>
      <c r="J46" s="206"/>
      <c r="K46" s="206"/>
      <c r="L46" s="206">
        <v>18500000</v>
      </c>
      <c r="M46" s="206">
        <v>360000</v>
      </c>
      <c r="N46" s="172"/>
      <c r="O46" s="206">
        <v>360000</v>
      </c>
      <c r="P46" s="206">
        <v>0</v>
      </c>
      <c r="Q46" s="157">
        <f t="shared" si="3"/>
        <v>18670200</v>
      </c>
      <c r="R46" s="157"/>
    </row>
    <row r="47" spans="1:18" ht="31.5">
      <c r="A47" s="241" t="s">
        <v>283</v>
      </c>
      <c r="B47" s="222"/>
      <c r="C47" s="220">
        <v>244</v>
      </c>
      <c r="D47" s="218"/>
      <c r="E47" s="211">
        <v>244</v>
      </c>
      <c r="F47" s="187">
        <v>225</v>
      </c>
      <c r="G47" s="187"/>
      <c r="H47" s="171">
        <f>I47+J47+K47+L47+M47</f>
        <v>1240239.58333219</v>
      </c>
      <c r="I47" s="171"/>
      <c r="J47" s="171">
        <v>0</v>
      </c>
      <c r="K47" s="171"/>
      <c r="L47" s="171">
        <v>333219.96333219</v>
      </c>
      <c r="M47" s="171">
        <v>907019.62</v>
      </c>
      <c r="N47" s="175"/>
      <c r="O47" s="171">
        <v>907019.62</v>
      </c>
      <c r="P47" s="171">
        <v>0</v>
      </c>
      <c r="Q47" s="157">
        <f t="shared" si="3"/>
        <v>333219.96333219006</v>
      </c>
      <c r="R47" s="157"/>
    </row>
    <row r="48" spans="1:18" ht="15.75" customHeight="1">
      <c r="A48" s="223" t="s">
        <v>156</v>
      </c>
      <c r="B48" s="222"/>
      <c r="C48" s="220"/>
      <c r="D48" s="218"/>
      <c r="E48" s="211">
        <v>244</v>
      </c>
      <c r="F48" s="187">
        <v>225</v>
      </c>
      <c r="G48" s="187">
        <v>110712</v>
      </c>
      <c r="H48" s="212">
        <f t="shared" si="4"/>
        <v>102731.17000000001</v>
      </c>
      <c r="I48" s="212"/>
      <c r="J48" s="212"/>
      <c r="K48" s="212"/>
      <c r="L48" s="212">
        <v>16669.96</v>
      </c>
      <c r="M48" s="212">
        <v>86061.21</v>
      </c>
      <c r="N48" s="172"/>
      <c r="O48" s="206">
        <v>86061.21</v>
      </c>
      <c r="P48" s="206">
        <v>0</v>
      </c>
      <c r="Q48" s="157">
        <f t="shared" si="3"/>
        <v>16669.960000000006</v>
      </c>
      <c r="R48" s="157"/>
    </row>
    <row r="49" spans="1:18" ht="18.75" customHeight="1">
      <c r="A49" s="160" t="s">
        <v>158</v>
      </c>
      <c r="B49" s="222"/>
      <c r="C49" s="220"/>
      <c r="D49" s="211">
        <v>300</v>
      </c>
      <c r="E49" s="211" t="s">
        <v>30</v>
      </c>
      <c r="F49" s="187">
        <v>225</v>
      </c>
      <c r="G49" s="187">
        <v>110711</v>
      </c>
      <c r="H49" s="212">
        <f t="shared" si="4"/>
        <v>66000</v>
      </c>
      <c r="I49" s="212"/>
      <c r="J49" s="212"/>
      <c r="K49" s="212"/>
      <c r="L49" s="212">
        <v>54000</v>
      </c>
      <c r="M49" s="212">
        <v>12000</v>
      </c>
      <c r="N49" s="172"/>
      <c r="O49" s="206">
        <v>12000</v>
      </c>
      <c r="P49" s="206">
        <v>0</v>
      </c>
      <c r="Q49" s="157">
        <f t="shared" si="3"/>
        <v>54000</v>
      </c>
      <c r="R49" s="157"/>
    </row>
    <row r="50" spans="1:18" ht="18.75" customHeight="1">
      <c r="A50" s="160" t="s">
        <v>233</v>
      </c>
      <c r="B50" s="222"/>
      <c r="C50" s="220"/>
      <c r="D50" s="301">
        <v>310</v>
      </c>
      <c r="E50" s="301"/>
      <c r="F50" s="187">
        <v>225</v>
      </c>
      <c r="G50" s="187">
        <v>110719</v>
      </c>
      <c r="H50" s="212">
        <f t="shared" si="4"/>
        <v>210748.78</v>
      </c>
      <c r="I50" s="212"/>
      <c r="J50" s="212"/>
      <c r="K50" s="212"/>
      <c r="L50" s="212">
        <v>185000</v>
      </c>
      <c r="M50" s="212">
        <v>25748.78</v>
      </c>
      <c r="N50" s="172"/>
      <c r="O50" s="206">
        <v>25748.78</v>
      </c>
      <c r="P50" s="206">
        <v>0</v>
      </c>
      <c r="Q50" s="157">
        <f t="shared" si="3"/>
        <v>185000</v>
      </c>
      <c r="R50" s="157"/>
    </row>
    <row r="51" spans="1:18" ht="37.5" customHeight="1">
      <c r="A51" s="160" t="s">
        <v>159</v>
      </c>
      <c r="B51" s="222"/>
      <c r="C51" s="220"/>
      <c r="D51" s="301"/>
      <c r="E51" s="301"/>
      <c r="F51" s="187">
        <v>225</v>
      </c>
      <c r="G51" s="187">
        <v>111020</v>
      </c>
      <c r="H51" s="212">
        <f t="shared" si="4"/>
        <v>494803.18</v>
      </c>
      <c r="I51" s="212"/>
      <c r="J51" s="212"/>
      <c r="K51" s="212"/>
      <c r="L51" s="212"/>
      <c r="M51" s="212">
        <v>494803.18</v>
      </c>
      <c r="N51" s="172"/>
      <c r="O51" s="206">
        <v>494803.18</v>
      </c>
      <c r="P51" s="206">
        <v>0</v>
      </c>
      <c r="Q51" s="157">
        <f t="shared" si="3"/>
        <v>0</v>
      </c>
      <c r="R51" s="157"/>
    </row>
    <row r="52" spans="1:18" ht="18.75" customHeight="1">
      <c r="A52" s="160" t="s">
        <v>160</v>
      </c>
      <c r="B52" s="222"/>
      <c r="C52" s="220"/>
      <c r="D52" s="211">
        <v>320</v>
      </c>
      <c r="E52" s="211"/>
      <c r="F52" s="187">
        <v>225</v>
      </c>
      <c r="G52" s="187">
        <v>111020</v>
      </c>
      <c r="H52" s="212">
        <f t="shared" si="4"/>
        <v>71000</v>
      </c>
      <c r="I52" s="212"/>
      <c r="J52" s="212"/>
      <c r="K52" s="212"/>
      <c r="L52" s="212">
        <v>71000</v>
      </c>
      <c r="M52" s="212"/>
      <c r="N52" s="172"/>
      <c r="O52" s="206"/>
      <c r="P52" s="206"/>
      <c r="Q52" s="157">
        <f t="shared" si="3"/>
        <v>71000</v>
      </c>
      <c r="R52" s="157"/>
    </row>
    <row r="53" spans="1:18" ht="18.75" customHeight="1">
      <c r="A53" s="160" t="s">
        <v>231</v>
      </c>
      <c r="B53" s="222"/>
      <c r="C53" s="220"/>
      <c r="D53" s="211">
        <v>400</v>
      </c>
      <c r="E53" s="211"/>
      <c r="F53" s="187">
        <v>225</v>
      </c>
      <c r="G53" s="187">
        <v>110522</v>
      </c>
      <c r="H53" s="212">
        <f t="shared" si="4"/>
        <v>229946.45</v>
      </c>
      <c r="I53" s="212"/>
      <c r="J53" s="212"/>
      <c r="K53" s="212"/>
      <c r="L53" s="212">
        <v>6550</v>
      </c>
      <c r="M53" s="212">
        <v>223396.45</v>
      </c>
      <c r="N53" s="172"/>
      <c r="O53" s="206">
        <v>223396.45</v>
      </c>
      <c r="P53" s="206">
        <v>0</v>
      </c>
      <c r="Q53" s="157">
        <f t="shared" si="3"/>
        <v>6550</v>
      </c>
      <c r="R53" s="157"/>
    </row>
    <row r="54" spans="1:18" ht="37.5" customHeight="1">
      <c r="A54" s="160" t="s">
        <v>162</v>
      </c>
      <c r="B54" s="222"/>
      <c r="C54" s="220"/>
      <c r="D54" s="301">
        <v>410</v>
      </c>
      <c r="E54" s="301"/>
      <c r="F54" s="187">
        <v>225</v>
      </c>
      <c r="G54" s="187">
        <v>124000</v>
      </c>
      <c r="H54" s="212">
        <f t="shared" si="4"/>
        <v>65010</v>
      </c>
      <c r="I54" s="212"/>
      <c r="J54" s="212"/>
      <c r="K54" s="212"/>
      <c r="L54" s="212"/>
      <c r="M54" s="212">
        <v>65010</v>
      </c>
      <c r="N54" s="172"/>
      <c r="O54" s="206">
        <v>65010</v>
      </c>
      <c r="P54" s="206">
        <v>0</v>
      </c>
      <c r="Q54" s="157">
        <f t="shared" si="3"/>
        <v>0</v>
      </c>
      <c r="R54" s="157"/>
    </row>
    <row r="55" spans="1:18" ht="15.75" customHeight="1">
      <c r="A55" s="186" t="s">
        <v>293</v>
      </c>
      <c r="B55" s="222"/>
      <c r="C55" s="220"/>
      <c r="D55" s="301"/>
      <c r="E55" s="301"/>
      <c r="F55" s="187">
        <v>225</v>
      </c>
      <c r="G55" s="187">
        <v>240330</v>
      </c>
      <c r="H55" s="212">
        <f t="shared" si="4"/>
        <v>300000</v>
      </c>
      <c r="I55" s="212">
        <v>0</v>
      </c>
      <c r="J55" s="171">
        <v>300000</v>
      </c>
      <c r="K55" s="212"/>
      <c r="L55" s="212"/>
      <c r="M55" s="212"/>
      <c r="N55" s="172"/>
      <c r="O55" s="206"/>
      <c r="P55" s="206"/>
      <c r="Q55" s="157">
        <f t="shared" si="3"/>
        <v>300000</v>
      </c>
      <c r="R55" s="157"/>
    </row>
    <row r="56" spans="1:18" ht="15.75">
      <c r="A56" s="186" t="s">
        <v>284</v>
      </c>
      <c r="B56" s="224"/>
      <c r="C56" s="174">
        <v>244</v>
      </c>
      <c r="D56" s="211"/>
      <c r="E56" s="211">
        <v>244</v>
      </c>
      <c r="F56" s="187">
        <v>226</v>
      </c>
      <c r="G56" s="187"/>
      <c r="H56" s="171">
        <f t="shared" si="4"/>
        <v>3563702.04</v>
      </c>
      <c r="I56" s="171"/>
      <c r="J56" s="171">
        <v>400000</v>
      </c>
      <c r="K56" s="171"/>
      <c r="L56" s="171">
        <v>1063180</v>
      </c>
      <c r="M56" s="171">
        <f>M57+M58+M59+M61+M62+M63+M64+M69+M70</f>
        <v>2100522.04</v>
      </c>
      <c r="N56" s="175"/>
      <c r="O56" s="171">
        <f>O57+O58+O59+O61+O62+O63+O64+O69+O70</f>
        <v>1902680.38</v>
      </c>
      <c r="P56" s="171">
        <f>P64</f>
        <v>197841.66</v>
      </c>
      <c r="Q56" s="157">
        <f t="shared" si="3"/>
        <v>1661021.6600000001</v>
      </c>
      <c r="R56" s="157"/>
    </row>
    <row r="57" spans="1:18" ht="56.25" customHeight="1">
      <c r="A57" s="160" t="s">
        <v>245</v>
      </c>
      <c r="B57" s="222"/>
      <c r="C57" s="220"/>
      <c r="D57" s="211">
        <v>500</v>
      </c>
      <c r="E57" s="211" t="s">
        <v>30</v>
      </c>
      <c r="F57" s="187">
        <v>226</v>
      </c>
      <c r="G57" s="187">
        <v>110510</v>
      </c>
      <c r="H57" s="171">
        <f t="shared" si="4"/>
        <v>47365.31</v>
      </c>
      <c r="I57" s="212"/>
      <c r="J57" s="212"/>
      <c r="K57" s="212"/>
      <c r="L57" s="212"/>
      <c r="M57" s="212">
        <v>47365.31</v>
      </c>
      <c r="N57" s="172"/>
      <c r="O57" s="206">
        <v>47365.31</v>
      </c>
      <c r="P57" s="206">
        <v>0</v>
      </c>
      <c r="Q57" s="157">
        <f t="shared" si="3"/>
        <v>0</v>
      </c>
      <c r="R57" s="157"/>
    </row>
    <row r="58" spans="1:18" ht="37.5" customHeight="1">
      <c r="A58" s="160" t="s">
        <v>164</v>
      </c>
      <c r="B58" s="225">
        <v>226</v>
      </c>
      <c r="C58" s="190" t="s">
        <v>271</v>
      </c>
      <c r="D58" s="211">
        <v>600</v>
      </c>
      <c r="E58" s="211" t="s">
        <v>30</v>
      </c>
      <c r="F58" s="187">
        <v>226</v>
      </c>
      <c r="G58" s="187" t="s">
        <v>271</v>
      </c>
      <c r="H58" s="171">
        <f t="shared" si="4"/>
        <v>30339.81</v>
      </c>
      <c r="I58" s="212"/>
      <c r="J58" s="212"/>
      <c r="K58" s="212"/>
      <c r="L58" s="212"/>
      <c r="M58" s="212">
        <v>30339.81</v>
      </c>
      <c r="N58" s="172"/>
      <c r="O58" s="206">
        <v>30339.81</v>
      </c>
      <c r="P58" s="206">
        <v>0</v>
      </c>
      <c r="Q58" s="157">
        <f t="shared" si="3"/>
        <v>0</v>
      </c>
      <c r="R58" s="157"/>
    </row>
    <row r="59" spans="1:18" ht="37.5">
      <c r="A59" s="161" t="s">
        <v>230</v>
      </c>
      <c r="B59" s="222"/>
      <c r="C59" s="220"/>
      <c r="D59" s="220"/>
      <c r="E59" s="220"/>
      <c r="F59" s="187">
        <v>226</v>
      </c>
      <c r="G59" s="187" t="s">
        <v>271</v>
      </c>
      <c r="H59" s="171">
        <f t="shared" si="4"/>
        <v>82355</v>
      </c>
      <c r="I59" s="212"/>
      <c r="J59" s="212"/>
      <c r="K59" s="212"/>
      <c r="L59" s="212">
        <v>69550</v>
      </c>
      <c r="M59" s="212">
        <v>12805</v>
      </c>
      <c r="N59" s="172"/>
      <c r="O59" s="206">
        <v>12805</v>
      </c>
      <c r="P59" s="206">
        <v>0</v>
      </c>
      <c r="Q59" s="157">
        <f t="shared" si="3"/>
        <v>69550</v>
      </c>
      <c r="R59" s="157"/>
    </row>
    <row r="60" spans="1:18" ht="37.5">
      <c r="A60" s="160" t="s">
        <v>234</v>
      </c>
      <c r="B60" s="222"/>
      <c r="C60" s="220"/>
      <c r="D60" s="220"/>
      <c r="E60" s="220"/>
      <c r="F60" s="187">
        <v>226</v>
      </c>
      <c r="G60" s="190" t="s">
        <v>272</v>
      </c>
      <c r="H60" s="171">
        <f t="shared" si="4"/>
        <v>10000</v>
      </c>
      <c r="I60" s="212"/>
      <c r="J60" s="212"/>
      <c r="K60" s="212"/>
      <c r="L60" s="212">
        <v>10000</v>
      </c>
      <c r="M60" s="212"/>
      <c r="N60" s="172"/>
      <c r="O60" s="206"/>
      <c r="P60" s="206"/>
      <c r="Q60" s="157">
        <f t="shared" si="3"/>
        <v>10000</v>
      </c>
      <c r="R60" s="157"/>
    </row>
    <row r="61" spans="1:18" ht="37.5">
      <c r="A61" s="160" t="s">
        <v>237</v>
      </c>
      <c r="B61" s="222"/>
      <c r="C61" s="220"/>
      <c r="D61" s="220"/>
      <c r="E61" s="220"/>
      <c r="F61" s="187">
        <v>226</v>
      </c>
      <c r="G61" s="190" t="s">
        <v>273</v>
      </c>
      <c r="H61" s="171">
        <f t="shared" si="4"/>
        <v>374212.06</v>
      </c>
      <c r="I61" s="212"/>
      <c r="J61" s="212"/>
      <c r="K61" s="212"/>
      <c r="L61" s="212">
        <v>88010</v>
      </c>
      <c r="M61" s="212">
        <v>286202.06</v>
      </c>
      <c r="N61" s="172"/>
      <c r="O61" s="206">
        <v>286202.06</v>
      </c>
      <c r="P61" s="206">
        <v>0</v>
      </c>
      <c r="Q61" s="157">
        <f t="shared" si="3"/>
        <v>88010</v>
      </c>
      <c r="R61" s="157"/>
    </row>
    <row r="62" spans="1:18" ht="18.75">
      <c r="A62" s="160"/>
      <c r="B62" s="222"/>
      <c r="C62" s="220"/>
      <c r="D62" s="220"/>
      <c r="E62" s="220"/>
      <c r="F62" s="187"/>
      <c r="G62" s="190"/>
      <c r="H62" s="171">
        <f t="shared" si="4"/>
        <v>0</v>
      </c>
      <c r="I62" s="212"/>
      <c r="J62" s="212"/>
      <c r="K62" s="212"/>
      <c r="L62" s="212">
        <v>0</v>
      </c>
      <c r="M62" s="212">
        <v>0</v>
      </c>
      <c r="N62" s="172"/>
      <c r="O62" s="206">
        <v>0</v>
      </c>
      <c r="P62" s="206">
        <v>0</v>
      </c>
      <c r="Q62" s="157">
        <f t="shared" si="3"/>
        <v>0</v>
      </c>
      <c r="R62" s="157"/>
    </row>
    <row r="63" spans="1:18" ht="37.5">
      <c r="A63" s="160" t="s">
        <v>167</v>
      </c>
      <c r="B63" s="222"/>
      <c r="C63" s="220"/>
      <c r="D63" s="220"/>
      <c r="E63" s="220"/>
      <c r="F63" s="187">
        <v>226</v>
      </c>
      <c r="G63" s="190" t="s">
        <v>275</v>
      </c>
      <c r="H63" s="171">
        <f t="shared" si="4"/>
        <v>20000</v>
      </c>
      <c r="I63" s="212"/>
      <c r="J63" s="212"/>
      <c r="K63" s="212"/>
      <c r="L63" s="212"/>
      <c r="M63" s="212">
        <v>20000</v>
      </c>
      <c r="N63" s="172"/>
      <c r="O63" s="206">
        <v>20000</v>
      </c>
      <c r="P63" s="206">
        <v>0</v>
      </c>
      <c r="Q63" s="157">
        <f t="shared" si="3"/>
        <v>0</v>
      </c>
      <c r="R63" s="157"/>
    </row>
    <row r="64" spans="1:18" ht="37.5">
      <c r="A64" s="160" t="s">
        <v>165</v>
      </c>
      <c r="B64" s="222"/>
      <c r="C64" s="220"/>
      <c r="D64" s="220"/>
      <c r="E64" s="220"/>
      <c r="F64" s="187">
        <v>226</v>
      </c>
      <c r="G64" s="190" t="s">
        <v>274</v>
      </c>
      <c r="H64" s="171">
        <f t="shared" si="4"/>
        <v>1980875.14</v>
      </c>
      <c r="I64" s="212"/>
      <c r="J64" s="212"/>
      <c r="K64" s="212"/>
      <c r="L64" s="212">
        <f>500096.25-44920</f>
        <v>455176.25</v>
      </c>
      <c r="M64" s="212">
        <f>O64+P64</f>
        <v>1525698.89</v>
      </c>
      <c r="N64" s="172"/>
      <c r="O64" s="206">
        <f>1182510.44+145346.79</f>
        <v>1327857.23</v>
      </c>
      <c r="P64" s="206">
        <f>197841.66</f>
        <v>197841.66</v>
      </c>
      <c r="Q64" s="157">
        <f t="shared" si="3"/>
        <v>653017.9099999999</v>
      </c>
      <c r="R64" s="157"/>
    </row>
    <row r="65" spans="1:18" ht="37.5">
      <c r="A65" s="160" t="s">
        <v>238</v>
      </c>
      <c r="B65" s="222"/>
      <c r="C65" s="220"/>
      <c r="D65" s="220"/>
      <c r="E65" s="220"/>
      <c r="F65" s="187">
        <v>226</v>
      </c>
      <c r="G65" s="190" t="s">
        <v>274</v>
      </c>
      <c r="H65" s="171">
        <f t="shared" si="4"/>
        <v>1920</v>
      </c>
      <c r="I65" s="212"/>
      <c r="J65" s="212"/>
      <c r="K65" s="212"/>
      <c r="L65" s="212">
        <v>1920</v>
      </c>
      <c r="M65" s="212"/>
      <c r="N65" s="172"/>
      <c r="O65" s="206"/>
      <c r="P65" s="206"/>
      <c r="Q65" s="157">
        <f t="shared" si="3"/>
        <v>1920</v>
      </c>
      <c r="R65" s="157"/>
    </row>
    <row r="66" spans="1:18" ht="37.5">
      <c r="A66" s="160" t="s">
        <v>255</v>
      </c>
      <c r="B66" s="222"/>
      <c r="C66" s="220"/>
      <c r="D66" s="220"/>
      <c r="E66" s="220"/>
      <c r="F66" s="187">
        <v>226</v>
      </c>
      <c r="G66" s="190" t="s">
        <v>274</v>
      </c>
      <c r="H66" s="171">
        <f t="shared" si="4"/>
        <v>33000</v>
      </c>
      <c r="I66" s="212"/>
      <c r="J66" s="212"/>
      <c r="K66" s="212"/>
      <c r="L66" s="212">
        <v>33000</v>
      </c>
      <c r="M66" s="212"/>
      <c r="N66" s="172"/>
      <c r="O66" s="206"/>
      <c r="P66" s="206"/>
      <c r="Q66" s="157">
        <f t="shared" si="3"/>
        <v>33000</v>
      </c>
      <c r="R66" s="157"/>
    </row>
    <row r="67" spans="1:18" ht="37.5">
      <c r="A67" s="160" t="s">
        <v>244</v>
      </c>
      <c r="B67" s="222"/>
      <c r="C67" s="220"/>
      <c r="D67" s="220"/>
      <c r="E67" s="220"/>
      <c r="F67" s="187">
        <v>226</v>
      </c>
      <c r="G67" s="190" t="s">
        <v>274</v>
      </c>
      <c r="H67" s="171">
        <f t="shared" si="4"/>
        <v>405523.75</v>
      </c>
      <c r="I67" s="212"/>
      <c r="J67" s="212"/>
      <c r="K67" s="212"/>
      <c r="L67" s="212">
        <f>245523.75+160000</f>
        <v>405523.75</v>
      </c>
      <c r="M67" s="212"/>
      <c r="N67" s="172"/>
      <c r="O67" s="206"/>
      <c r="P67" s="206"/>
      <c r="Q67" s="157">
        <f t="shared" si="3"/>
        <v>405523.75</v>
      </c>
      <c r="R67" s="157"/>
    </row>
    <row r="68" spans="1:18" ht="37.5">
      <c r="A68" s="160" t="s">
        <v>239</v>
      </c>
      <c r="B68" s="222"/>
      <c r="C68" s="220"/>
      <c r="D68" s="220"/>
      <c r="E68" s="220"/>
      <c r="F68" s="187">
        <v>226</v>
      </c>
      <c r="G68" s="190" t="s">
        <v>274</v>
      </c>
      <c r="H68" s="171">
        <f t="shared" si="4"/>
        <v>400000</v>
      </c>
      <c r="I68" s="212"/>
      <c r="J68" s="212">
        <v>400000</v>
      </c>
      <c r="K68" s="212"/>
      <c r="L68" s="212"/>
      <c r="M68" s="212"/>
      <c r="N68" s="172"/>
      <c r="O68" s="206"/>
      <c r="P68" s="206"/>
      <c r="Q68" s="157">
        <f t="shared" si="3"/>
        <v>400000</v>
      </c>
      <c r="R68" s="157"/>
    </row>
    <row r="69" spans="1:18" ht="37.5">
      <c r="A69" s="160" t="s">
        <v>166</v>
      </c>
      <c r="B69" s="222"/>
      <c r="C69" s="220"/>
      <c r="D69" s="220"/>
      <c r="E69" s="220"/>
      <c r="F69" s="187">
        <v>226</v>
      </c>
      <c r="G69" s="190" t="s">
        <v>274</v>
      </c>
      <c r="H69" s="171">
        <f t="shared" si="4"/>
        <v>163110.97</v>
      </c>
      <c r="I69" s="212"/>
      <c r="J69" s="212"/>
      <c r="K69" s="212"/>
      <c r="L69" s="212"/>
      <c r="M69" s="212">
        <v>163110.97</v>
      </c>
      <c r="N69" s="172"/>
      <c r="O69" s="206">
        <v>163110.97</v>
      </c>
      <c r="P69" s="206">
        <v>0</v>
      </c>
      <c r="Q69" s="157">
        <f t="shared" si="3"/>
        <v>0</v>
      </c>
      <c r="R69" s="157"/>
    </row>
    <row r="70" spans="1:18" ht="37.5">
      <c r="A70" s="160" t="s">
        <v>236</v>
      </c>
      <c r="B70" s="222"/>
      <c r="C70" s="220"/>
      <c r="D70" s="220"/>
      <c r="E70" s="220"/>
      <c r="F70" s="187">
        <v>226</v>
      </c>
      <c r="G70" s="190" t="s">
        <v>274</v>
      </c>
      <c r="H70" s="171">
        <f t="shared" si="4"/>
        <v>15000</v>
      </c>
      <c r="I70" s="212"/>
      <c r="J70" s="212"/>
      <c r="K70" s="212"/>
      <c r="L70" s="212"/>
      <c r="M70" s="212">
        <v>15000</v>
      </c>
      <c r="N70" s="172"/>
      <c r="O70" s="206">
        <v>15000</v>
      </c>
      <c r="P70" s="206">
        <v>0</v>
      </c>
      <c r="Q70" s="157">
        <f t="shared" si="3"/>
        <v>0</v>
      </c>
      <c r="R70" s="157"/>
    </row>
    <row r="71" spans="1:18" ht="36.75" customHeight="1">
      <c r="A71" s="226" t="s">
        <v>254</v>
      </c>
      <c r="B71" s="221"/>
      <c r="C71" s="220">
        <v>244</v>
      </c>
      <c r="D71" s="220"/>
      <c r="E71" s="220"/>
      <c r="F71" s="187"/>
      <c r="G71" s="187"/>
      <c r="H71" s="212">
        <f t="shared" si="4"/>
        <v>0</v>
      </c>
      <c r="I71" s="212"/>
      <c r="J71" s="212">
        <v>0</v>
      </c>
      <c r="K71" s="212"/>
      <c r="L71" s="212"/>
      <c r="M71" s="212"/>
      <c r="N71" s="172"/>
      <c r="O71" s="206"/>
      <c r="P71" s="206"/>
      <c r="Q71" s="157">
        <f t="shared" si="3"/>
        <v>0</v>
      </c>
      <c r="R71" s="157"/>
    </row>
    <row r="72" spans="1:18" ht="31.5">
      <c r="A72" s="241" t="s">
        <v>209</v>
      </c>
      <c r="B72" s="222"/>
      <c r="C72" s="220">
        <v>244</v>
      </c>
      <c r="D72" s="220"/>
      <c r="E72" s="220">
        <v>244</v>
      </c>
      <c r="F72" s="187">
        <v>310</v>
      </c>
      <c r="G72" s="187">
        <v>240120</v>
      </c>
      <c r="H72" s="171">
        <f>I72+J72+K72+L72+M72</f>
        <v>1331806.5</v>
      </c>
      <c r="I72" s="171"/>
      <c r="J72" s="171">
        <v>132000</v>
      </c>
      <c r="K72" s="171"/>
      <c r="L72" s="171">
        <f>50000+6800+500000+30228.33</f>
        <v>587028.33</v>
      </c>
      <c r="M72" s="171">
        <f>312778.17+O72</f>
        <v>612778.1699999999</v>
      </c>
      <c r="N72" s="175"/>
      <c r="O72" s="171">
        <v>300000</v>
      </c>
      <c r="P72" s="171">
        <v>312778.17</v>
      </c>
      <c r="Q72" s="157">
        <f t="shared" si="3"/>
        <v>1031806.5</v>
      </c>
      <c r="R72" s="157"/>
    </row>
    <row r="73" spans="1:18" ht="31.5">
      <c r="A73" s="186" t="s">
        <v>210</v>
      </c>
      <c r="B73" s="222"/>
      <c r="C73" s="220">
        <v>244</v>
      </c>
      <c r="D73" s="220"/>
      <c r="E73" s="220">
        <v>244</v>
      </c>
      <c r="F73" s="187">
        <v>340</v>
      </c>
      <c r="G73" s="187"/>
      <c r="H73" s="171">
        <f t="shared" si="4"/>
        <v>15770439.55</v>
      </c>
      <c r="I73" s="171"/>
      <c r="J73" s="171">
        <v>4239800</v>
      </c>
      <c r="K73" s="171"/>
      <c r="L73" s="171">
        <f>7344363.87+517281.73</f>
        <v>7861645.6</v>
      </c>
      <c r="M73" s="171">
        <f>O73+P73</f>
        <v>3668993.95</v>
      </c>
      <c r="N73" s="175"/>
      <c r="O73" s="171">
        <f>O74+O75+O78</f>
        <v>1522579.91</v>
      </c>
      <c r="P73" s="171">
        <f>P74+P75+P77</f>
        <v>2146414.04</v>
      </c>
      <c r="Q73" s="157">
        <f t="shared" si="3"/>
        <v>14247859.64</v>
      </c>
      <c r="R73" s="157"/>
    </row>
    <row r="74" spans="1:18" ht="37.5">
      <c r="A74" s="160" t="s">
        <v>169</v>
      </c>
      <c r="B74" s="208"/>
      <c r="C74" s="209"/>
      <c r="D74" s="220"/>
      <c r="E74" s="220"/>
      <c r="F74" s="187">
        <v>340</v>
      </c>
      <c r="G74" s="187">
        <v>110310</v>
      </c>
      <c r="H74" s="171">
        <f t="shared" si="4"/>
        <v>6417066.12</v>
      </c>
      <c r="I74" s="206"/>
      <c r="J74" s="206">
        <v>4239800</v>
      </c>
      <c r="K74" s="206"/>
      <c r="L74" s="206">
        <v>653272.47</v>
      </c>
      <c r="M74" s="206">
        <f>O74+P74</f>
        <v>1523993.6500000001</v>
      </c>
      <c r="N74" s="172"/>
      <c r="O74" s="206">
        <f>464063.8</f>
        <v>464063.8</v>
      </c>
      <c r="P74" s="206">
        <v>1059929.85</v>
      </c>
      <c r="Q74" s="157">
        <f t="shared" si="3"/>
        <v>5953002.32</v>
      </c>
      <c r="R74" s="157"/>
    </row>
    <row r="75" spans="1:18" ht="37.5">
      <c r="A75" s="160" t="s">
        <v>243</v>
      </c>
      <c r="B75" s="208"/>
      <c r="C75" s="209"/>
      <c r="D75" s="220"/>
      <c r="E75" s="220"/>
      <c r="F75" s="187">
        <v>340</v>
      </c>
      <c r="G75" s="187">
        <v>110350</v>
      </c>
      <c r="H75" s="171">
        <f t="shared" si="4"/>
        <v>8127142.210000001</v>
      </c>
      <c r="I75" s="206"/>
      <c r="J75" s="206"/>
      <c r="K75" s="206"/>
      <c r="L75" s="206">
        <f>6108243.73</f>
        <v>6108243.73</v>
      </c>
      <c r="M75" s="206">
        <f>953077.11+1065821.37</f>
        <v>2018898.48</v>
      </c>
      <c r="N75" s="172"/>
      <c r="O75" s="206">
        <f>953077.11</f>
        <v>953077.11</v>
      </c>
      <c r="P75" s="206">
        <f>1065821.37</f>
        <v>1065821.37</v>
      </c>
      <c r="Q75" s="157">
        <f t="shared" si="3"/>
        <v>7174065.100000001</v>
      </c>
      <c r="R75" s="157"/>
    </row>
    <row r="76" spans="1:18" ht="18.75">
      <c r="A76" s="160" t="s">
        <v>94</v>
      </c>
      <c r="B76" s="208"/>
      <c r="C76" s="209"/>
      <c r="D76" s="220"/>
      <c r="E76" s="220"/>
      <c r="F76" s="187">
        <v>340</v>
      </c>
      <c r="G76" s="187">
        <v>110350</v>
      </c>
      <c r="H76" s="171">
        <f t="shared" si="4"/>
        <v>100000</v>
      </c>
      <c r="I76" s="206"/>
      <c r="J76" s="206"/>
      <c r="K76" s="206"/>
      <c r="L76" s="206">
        <v>100000</v>
      </c>
      <c r="M76" s="206"/>
      <c r="N76" s="172"/>
      <c r="O76" s="206"/>
      <c r="P76" s="206"/>
      <c r="Q76" s="157">
        <f t="shared" si="3"/>
        <v>100000</v>
      </c>
      <c r="R76" s="157"/>
    </row>
    <row r="77" spans="1:18" ht="18.75">
      <c r="A77" s="160" t="s">
        <v>95</v>
      </c>
      <c r="B77" s="208"/>
      <c r="C77" s="209"/>
      <c r="D77" s="220"/>
      <c r="E77" s="220"/>
      <c r="F77" s="187">
        <v>340</v>
      </c>
      <c r="G77" s="187">
        <v>110320</v>
      </c>
      <c r="H77" s="171">
        <f t="shared" si="4"/>
        <v>20662.82</v>
      </c>
      <c r="I77" s="206"/>
      <c r="J77" s="206"/>
      <c r="K77" s="206"/>
      <c r="L77" s="206"/>
      <c r="M77" s="206">
        <v>20662.82</v>
      </c>
      <c r="N77" s="172"/>
      <c r="O77" s="206">
        <v>0</v>
      </c>
      <c r="P77" s="206">
        <v>20662.82</v>
      </c>
      <c r="Q77" s="157">
        <f t="shared" si="3"/>
        <v>20662.82</v>
      </c>
      <c r="R77" s="157"/>
    </row>
    <row r="78" spans="1:18" ht="18.75">
      <c r="A78" s="160" t="s">
        <v>242</v>
      </c>
      <c r="B78" s="208"/>
      <c r="C78" s="209"/>
      <c r="D78" s="220"/>
      <c r="E78" s="220"/>
      <c r="F78" s="187">
        <v>340</v>
      </c>
      <c r="G78" s="187">
        <v>110340</v>
      </c>
      <c r="H78" s="171">
        <f t="shared" si="4"/>
        <v>1105568.4</v>
      </c>
      <c r="I78" s="206"/>
      <c r="J78" s="206"/>
      <c r="K78" s="206"/>
      <c r="L78" s="206">
        <v>1000129.4</v>
      </c>
      <c r="M78" s="206">
        <v>105439</v>
      </c>
      <c r="N78" s="172"/>
      <c r="O78" s="206">
        <v>105439</v>
      </c>
      <c r="P78" s="206">
        <v>0</v>
      </c>
      <c r="Q78" s="157">
        <f t="shared" si="3"/>
        <v>1000129.3999999999</v>
      </c>
      <c r="R78" s="157"/>
    </row>
    <row r="79" spans="1:18" ht="15.75">
      <c r="A79" s="186"/>
      <c r="B79" s="208"/>
      <c r="C79" s="209"/>
      <c r="D79" s="220"/>
      <c r="E79" s="220"/>
      <c r="F79" s="187"/>
      <c r="G79" s="187"/>
      <c r="H79" s="206"/>
      <c r="I79" s="206"/>
      <c r="J79" s="206"/>
      <c r="K79" s="206"/>
      <c r="L79" s="206"/>
      <c r="M79" s="206"/>
      <c r="N79" s="172"/>
      <c r="O79" s="206"/>
      <c r="P79" s="206"/>
      <c r="Q79" s="157">
        <f t="shared" si="3"/>
        <v>0</v>
      </c>
      <c r="R79" s="157"/>
    </row>
    <row r="80" spans="1:18" ht="15.75">
      <c r="A80" s="183" t="s">
        <v>33</v>
      </c>
      <c r="B80" s="198">
        <v>300</v>
      </c>
      <c r="C80" s="198" t="s">
        <v>30</v>
      </c>
      <c r="D80" s="211">
        <v>300</v>
      </c>
      <c r="E80" s="211" t="s">
        <v>30</v>
      </c>
      <c r="F80" s="182"/>
      <c r="G80" s="182"/>
      <c r="H80" s="196"/>
      <c r="I80" s="196"/>
      <c r="J80" s="196"/>
      <c r="K80" s="196"/>
      <c r="L80" s="199"/>
      <c r="M80" s="196"/>
      <c r="N80" s="200"/>
      <c r="O80" s="196"/>
      <c r="P80" s="196"/>
      <c r="Q80" s="157">
        <f t="shared" si="3"/>
        <v>0</v>
      </c>
      <c r="R80" s="157"/>
    </row>
    <row r="81" spans="1:18" ht="15.75">
      <c r="A81" s="183" t="s">
        <v>24</v>
      </c>
      <c r="B81" s="301">
        <v>310</v>
      </c>
      <c r="C81" s="301"/>
      <c r="D81" s="315">
        <v>310</v>
      </c>
      <c r="E81" s="211"/>
      <c r="F81" s="182"/>
      <c r="G81" s="182"/>
      <c r="H81" s="291"/>
      <c r="I81" s="291"/>
      <c r="J81" s="291"/>
      <c r="K81" s="291"/>
      <c r="L81" s="313"/>
      <c r="M81" s="291"/>
      <c r="N81" s="314"/>
      <c r="O81" s="291"/>
      <c r="P81" s="291"/>
      <c r="Q81" s="157">
        <f t="shared" si="3"/>
        <v>0</v>
      </c>
      <c r="R81" s="157"/>
    </row>
    <row r="82" spans="1:18" ht="15.75">
      <c r="A82" s="183" t="s">
        <v>211</v>
      </c>
      <c r="B82" s="301"/>
      <c r="C82" s="301"/>
      <c r="D82" s="316"/>
      <c r="E82" s="211"/>
      <c r="F82" s="182"/>
      <c r="G82" s="182"/>
      <c r="H82" s="291"/>
      <c r="I82" s="291"/>
      <c r="J82" s="291"/>
      <c r="K82" s="291"/>
      <c r="L82" s="313"/>
      <c r="M82" s="291"/>
      <c r="N82" s="314"/>
      <c r="O82" s="291"/>
      <c r="P82" s="291"/>
      <c r="Q82" s="157">
        <f t="shared" si="3"/>
        <v>0</v>
      </c>
      <c r="R82" s="157"/>
    </row>
    <row r="83" spans="1:18" ht="15.75">
      <c r="A83" s="183" t="s">
        <v>212</v>
      </c>
      <c r="B83" s="198">
        <v>320</v>
      </c>
      <c r="C83" s="198"/>
      <c r="D83" s="211">
        <v>320</v>
      </c>
      <c r="E83" s="211"/>
      <c r="F83" s="182"/>
      <c r="G83" s="182"/>
      <c r="H83" s="196"/>
      <c r="I83" s="196"/>
      <c r="J83" s="196"/>
      <c r="K83" s="196"/>
      <c r="L83" s="199"/>
      <c r="M83" s="196"/>
      <c r="N83" s="200"/>
      <c r="O83" s="196"/>
      <c r="P83" s="196"/>
      <c r="Q83" s="157">
        <f t="shared" si="3"/>
        <v>0</v>
      </c>
      <c r="R83" s="157"/>
    </row>
    <row r="84" spans="1:18" ht="15.75">
      <c r="A84" s="183" t="s">
        <v>34</v>
      </c>
      <c r="B84" s="198">
        <v>400</v>
      </c>
      <c r="C84" s="198"/>
      <c r="D84" s="211">
        <v>400</v>
      </c>
      <c r="E84" s="211"/>
      <c r="F84" s="182"/>
      <c r="G84" s="182"/>
      <c r="H84" s="196"/>
      <c r="I84" s="196"/>
      <c r="J84" s="196"/>
      <c r="K84" s="196"/>
      <c r="L84" s="199"/>
      <c r="M84" s="196"/>
      <c r="N84" s="200"/>
      <c r="O84" s="196"/>
      <c r="P84" s="196"/>
      <c r="Q84" s="157">
        <f t="shared" si="3"/>
        <v>0</v>
      </c>
      <c r="R84" s="157"/>
    </row>
    <row r="85" spans="1:18" ht="15.75">
      <c r="A85" s="183" t="s">
        <v>213</v>
      </c>
      <c r="B85" s="301">
        <v>410</v>
      </c>
      <c r="C85" s="301"/>
      <c r="D85" s="315">
        <v>410</v>
      </c>
      <c r="E85" s="211"/>
      <c r="F85" s="182"/>
      <c r="G85" s="182"/>
      <c r="H85" s="291"/>
      <c r="I85" s="291"/>
      <c r="J85" s="291"/>
      <c r="K85" s="291"/>
      <c r="L85" s="313"/>
      <c r="M85" s="291"/>
      <c r="N85" s="314"/>
      <c r="O85" s="291"/>
      <c r="P85" s="291"/>
      <c r="Q85" s="157">
        <f t="shared" si="3"/>
        <v>0</v>
      </c>
      <c r="R85" s="157"/>
    </row>
    <row r="86" spans="1:18" ht="15.75">
      <c r="A86" s="183" t="s">
        <v>214</v>
      </c>
      <c r="B86" s="301"/>
      <c r="C86" s="301"/>
      <c r="D86" s="316"/>
      <c r="E86" s="211"/>
      <c r="F86" s="182"/>
      <c r="G86" s="182"/>
      <c r="H86" s="291"/>
      <c r="I86" s="291"/>
      <c r="J86" s="291"/>
      <c r="K86" s="291"/>
      <c r="L86" s="313"/>
      <c r="M86" s="291"/>
      <c r="N86" s="314"/>
      <c r="O86" s="291"/>
      <c r="P86" s="291"/>
      <c r="Q86" s="157">
        <f t="shared" si="3"/>
        <v>0</v>
      </c>
      <c r="R86" s="157"/>
    </row>
    <row r="87" spans="1:18" ht="15.75">
      <c r="A87" s="183" t="s">
        <v>215</v>
      </c>
      <c r="B87" s="198">
        <v>420</v>
      </c>
      <c r="C87" s="198"/>
      <c r="D87" s="211">
        <v>420</v>
      </c>
      <c r="E87" s="211"/>
      <c r="F87" s="182"/>
      <c r="G87" s="182"/>
      <c r="H87" s="196"/>
      <c r="I87" s="196"/>
      <c r="J87" s="196"/>
      <c r="K87" s="196"/>
      <c r="L87" s="199"/>
      <c r="M87" s="196"/>
      <c r="N87" s="200"/>
      <c r="O87" s="196"/>
      <c r="P87" s="196"/>
      <c r="Q87" s="157">
        <f t="shared" si="3"/>
        <v>0</v>
      </c>
      <c r="R87" s="157"/>
    </row>
    <row r="88" spans="1:18" ht="15.75">
      <c r="A88" s="114" t="s">
        <v>29</v>
      </c>
      <c r="B88" s="198">
        <v>500</v>
      </c>
      <c r="C88" s="198" t="s">
        <v>30</v>
      </c>
      <c r="D88" s="211">
        <v>500</v>
      </c>
      <c r="E88" s="211" t="s">
        <v>30</v>
      </c>
      <c r="F88" s="182"/>
      <c r="G88" s="182"/>
      <c r="H88" s="176">
        <f>I88+J88+K88+L88+M88</f>
        <v>5355088.28</v>
      </c>
      <c r="I88" s="176">
        <v>2603.15</v>
      </c>
      <c r="J88" s="176">
        <v>0</v>
      </c>
      <c r="K88" s="176"/>
      <c r="L88" s="176">
        <v>4383004</v>
      </c>
      <c r="M88" s="176">
        <v>969481.13</v>
      </c>
      <c r="N88" s="177"/>
      <c r="O88" s="176">
        <v>110557.24</v>
      </c>
      <c r="P88" s="176">
        <v>858923.89</v>
      </c>
      <c r="Q88" s="157">
        <f t="shared" si="3"/>
        <v>5244531.04</v>
      </c>
      <c r="R88" s="157"/>
    </row>
    <row r="89" spans="1:17" ht="15.75">
      <c r="A89" s="114" t="s">
        <v>35</v>
      </c>
      <c r="B89" s="198">
        <v>600</v>
      </c>
      <c r="C89" s="198" t="s">
        <v>30</v>
      </c>
      <c r="D89" s="211">
        <v>600</v>
      </c>
      <c r="E89" s="211" t="s">
        <v>30</v>
      </c>
      <c r="F89" s="182"/>
      <c r="G89" s="182"/>
      <c r="H89" s="196"/>
      <c r="I89" s="196"/>
      <c r="J89" s="196"/>
      <c r="K89" s="196"/>
      <c r="L89" s="196"/>
      <c r="M89" s="196"/>
      <c r="N89" s="200"/>
      <c r="O89" s="196"/>
      <c r="P89" s="196"/>
      <c r="Q89" s="157">
        <f t="shared" si="3"/>
        <v>0</v>
      </c>
    </row>
    <row r="90" spans="8:16" ht="15">
      <c r="H90" s="145"/>
      <c r="I90" s="145"/>
      <c r="J90" s="145"/>
      <c r="K90" s="145"/>
      <c r="L90" s="145"/>
      <c r="M90" s="145"/>
      <c r="N90" s="145">
        <f>N88+N12</f>
        <v>0</v>
      </c>
      <c r="O90" s="145"/>
      <c r="P90" s="145"/>
    </row>
    <row r="91" spans="8:16" ht="15">
      <c r="H91" s="145"/>
      <c r="I91" s="145"/>
      <c r="J91" s="145"/>
      <c r="K91" s="145"/>
      <c r="L91" s="145"/>
      <c r="M91" s="145"/>
      <c r="N91" s="145">
        <f>N90-N22</f>
        <v>0</v>
      </c>
      <c r="O91" s="145"/>
      <c r="P91" s="145"/>
    </row>
    <row r="92" spans="1:16" ht="15">
      <c r="A92" s="15" t="s">
        <v>216</v>
      </c>
      <c r="J92" s="15" t="s">
        <v>261</v>
      </c>
      <c r="M92" s="157"/>
      <c r="O92" s="157"/>
      <c r="P92" s="157"/>
    </row>
    <row r="93" spans="1:16" ht="38.25" customHeight="1">
      <c r="A93" s="15" t="s">
        <v>262</v>
      </c>
      <c r="M93" s="157"/>
      <c r="O93" s="157"/>
      <c r="P93" s="157"/>
    </row>
    <row r="94" spans="1:18" ht="15">
      <c r="A94" s="15" t="s">
        <v>263</v>
      </c>
      <c r="R94" s="157"/>
    </row>
    <row r="95" spans="13:16" ht="15">
      <c r="M95" s="157"/>
      <c r="O95" s="157"/>
      <c r="P95" s="157"/>
    </row>
    <row r="96" ht="107.25" customHeight="1"/>
    <row r="101" ht="63.75" customHeight="1"/>
    <row r="102" ht="81" customHeight="1"/>
    <row r="116" ht="36" customHeight="1"/>
    <row r="117" ht="37.5" customHeight="1"/>
    <row r="120" ht="33" customHeight="1"/>
  </sheetData>
  <sheetProtection/>
  <mergeCells count="65">
    <mergeCell ref="D54:D55"/>
    <mergeCell ref="E54:E55"/>
    <mergeCell ref="D36:D38"/>
    <mergeCell ref="D81:D82"/>
    <mergeCell ref="D85:D86"/>
    <mergeCell ref="D7:D10"/>
    <mergeCell ref="E7:E10"/>
    <mergeCell ref="D13:D14"/>
    <mergeCell ref="E13:E14"/>
    <mergeCell ref="D50:D51"/>
    <mergeCell ref="E50:E51"/>
    <mergeCell ref="M85:M86"/>
    <mergeCell ref="N85:N86"/>
    <mergeCell ref="O85:O86"/>
    <mergeCell ref="P85:P86"/>
    <mergeCell ref="M81:M82"/>
    <mergeCell ref="N81:N82"/>
    <mergeCell ref="O81:O82"/>
    <mergeCell ref="P81:P82"/>
    <mergeCell ref="L85:L86"/>
    <mergeCell ref="B85:B86"/>
    <mergeCell ref="C85:C86"/>
    <mergeCell ref="H85:H86"/>
    <mergeCell ref="I85:I86"/>
    <mergeCell ref="J85:J86"/>
    <mergeCell ref="K85:K86"/>
    <mergeCell ref="O7:P9"/>
    <mergeCell ref="O13:O14"/>
    <mergeCell ref="P13:P14"/>
    <mergeCell ref="B81:B82"/>
    <mergeCell ref="C81:C82"/>
    <mergeCell ref="H81:H82"/>
    <mergeCell ref="I81:I82"/>
    <mergeCell ref="J81:J82"/>
    <mergeCell ref="K81:K82"/>
    <mergeCell ref="L81:L82"/>
    <mergeCell ref="A2:N2"/>
    <mergeCell ref="A3:N3"/>
    <mergeCell ref="A5:N5"/>
    <mergeCell ref="A7:A10"/>
    <mergeCell ref="B7:B10"/>
    <mergeCell ref="C7:C10"/>
    <mergeCell ref="A4:N4"/>
    <mergeCell ref="F7:F10"/>
    <mergeCell ref="G7:G10"/>
    <mergeCell ref="J13:J14"/>
    <mergeCell ref="K13:K14"/>
    <mergeCell ref="H7:N7"/>
    <mergeCell ref="H8:H10"/>
    <mergeCell ref="I8:N8"/>
    <mergeCell ref="I9:I10"/>
    <mergeCell ref="J9:J10"/>
    <mergeCell ref="K9:K10"/>
    <mergeCell ref="L9:L10"/>
    <mergeCell ref="M9:N9"/>
    <mergeCell ref="L13:L14"/>
    <mergeCell ref="M13:M14"/>
    <mergeCell ref="N13:N14"/>
    <mergeCell ref="A29:A30"/>
    <mergeCell ref="A36:A40"/>
    <mergeCell ref="B36:B40"/>
    <mergeCell ref="B13:B14"/>
    <mergeCell ref="C13:C14"/>
    <mergeCell ref="H13:H14"/>
    <mergeCell ref="I13:I14"/>
  </mergeCells>
  <printOptions/>
  <pageMargins left="0.31496062992125984" right="0.11811023622047245" top="0.35433070866141736" bottom="0.35433070866141736" header="0.31496062992125984" footer="0.31496062992125984"/>
  <pageSetup fitToHeight="8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0"/>
  <sheetViews>
    <sheetView showZeros="0" view="pageBreakPreview" zoomScale="60" zoomScaleNormal="80" zoomScalePageLayoutView="0" workbookViewId="0" topLeftCell="A1">
      <selection activeCell="D13" sqref="D13"/>
    </sheetView>
  </sheetViews>
  <sheetFormatPr defaultColWidth="9.140625" defaultRowHeight="30" customHeight="1"/>
  <cols>
    <col min="1" max="1" width="37.7109375" style="15" customWidth="1"/>
    <col min="2" max="2" width="9.140625" style="15" customWidth="1"/>
    <col min="3" max="3" width="12.140625" style="15" customWidth="1"/>
    <col min="4" max="4" width="26.28125" style="15" customWidth="1"/>
    <col min="5" max="5" width="22.7109375" style="15" customWidth="1"/>
    <col min="6" max="6" width="23.140625" style="15" customWidth="1"/>
    <col min="7" max="7" width="16.7109375" style="15" customWidth="1"/>
    <col min="8" max="8" width="19.421875" style="15" bestFit="1" customWidth="1"/>
    <col min="9" max="9" width="19.140625" style="15" customWidth="1"/>
    <col min="10" max="10" width="14.421875" style="15" customWidth="1"/>
    <col min="11" max="11" width="11.8515625" style="15" customWidth="1"/>
    <col min="12" max="12" width="9.8515625" style="15" customWidth="1"/>
    <col min="13" max="13" width="9.28125" style="15" bestFit="1" customWidth="1"/>
    <col min="14" max="16384" width="9.140625" style="15" customWidth="1"/>
  </cols>
  <sheetData>
    <row r="1" ht="30" customHeight="1">
      <c r="K1" s="112" t="s">
        <v>218</v>
      </c>
    </row>
    <row r="2" spans="1:12" ht="30" customHeight="1">
      <c r="A2" s="303" t="s">
        <v>175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2" ht="30" customHeight="1">
      <c r="A3" s="303" t="s">
        <v>219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2" ht="30" customHeight="1">
      <c r="A4" s="303" t="s">
        <v>177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30" customHeight="1">
      <c r="A5" s="303" t="s">
        <v>276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7" spans="1:12" s="121" customFormat="1" ht="30" customHeight="1">
      <c r="A7" s="317" t="s">
        <v>15</v>
      </c>
      <c r="B7" s="317" t="s">
        <v>26</v>
      </c>
      <c r="C7" s="317" t="s">
        <v>44</v>
      </c>
      <c r="D7" s="317" t="s">
        <v>220</v>
      </c>
      <c r="E7" s="317"/>
      <c r="F7" s="317"/>
      <c r="G7" s="317"/>
      <c r="H7" s="317"/>
      <c r="I7" s="317"/>
      <c r="J7" s="317"/>
      <c r="K7" s="317"/>
      <c r="L7" s="317"/>
    </row>
    <row r="8" spans="1:12" s="121" customFormat="1" ht="30" customHeight="1">
      <c r="A8" s="317"/>
      <c r="B8" s="317"/>
      <c r="C8" s="317"/>
      <c r="D8" s="317" t="s">
        <v>221</v>
      </c>
      <c r="E8" s="317"/>
      <c r="F8" s="317"/>
      <c r="G8" s="317"/>
      <c r="H8" s="317"/>
      <c r="I8" s="317"/>
      <c r="J8" s="317"/>
      <c r="K8" s="317"/>
      <c r="L8" s="317"/>
    </row>
    <row r="9" spans="1:12" s="121" customFormat="1" ht="30" customHeight="1">
      <c r="A9" s="317"/>
      <c r="B9" s="317"/>
      <c r="C9" s="317"/>
      <c r="D9" s="317" t="s">
        <v>42</v>
      </c>
      <c r="E9" s="317"/>
      <c r="F9" s="317"/>
      <c r="G9" s="317" t="s">
        <v>25</v>
      </c>
      <c r="H9" s="317"/>
      <c r="I9" s="317"/>
      <c r="J9" s="317"/>
      <c r="K9" s="317"/>
      <c r="L9" s="317"/>
    </row>
    <row r="10" spans="1:12" s="121" customFormat="1" ht="30" customHeight="1">
      <c r="A10" s="317"/>
      <c r="B10" s="317"/>
      <c r="C10" s="317"/>
      <c r="D10" s="317"/>
      <c r="E10" s="317"/>
      <c r="F10" s="317"/>
      <c r="G10" s="318" t="s">
        <v>222</v>
      </c>
      <c r="H10" s="318"/>
      <c r="I10" s="318"/>
      <c r="J10" s="318" t="s">
        <v>223</v>
      </c>
      <c r="K10" s="318"/>
      <c r="L10" s="318"/>
    </row>
    <row r="11" spans="1:12" s="121" customFormat="1" ht="66" customHeight="1">
      <c r="A11" s="317"/>
      <c r="B11" s="317"/>
      <c r="C11" s="317"/>
      <c r="D11" s="122" t="s">
        <v>299</v>
      </c>
      <c r="E11" s="122" t="s">
        <v>300</v>
      </c>
      <c r="F11" s="122" t="s">
        <v>301</v>
      </c>
      <c r="G11" s="122" t="s">
        <v>299</v>
      </c>
      <c r="H11" s="122" t="s">
        <v>300</v>
      </c>
      <c r="I11" s="122" t="s">
        <v>302</v>
      </c>
      <c r="J11" s="122" t="s">
        <v>299</v>
      </c>
      <c r="K11" s="122" t="s">
        <v>300</v>
      </c>
      <c r="L11" s="122" t="s">
        <v>302</v>
      </c>
    </row>
    <row r="12" spans="1:12" s="121" customFormat="1" ht="41.25" customHeight="1">
      <c r="A12" s="123">
        <v>1</v>
      </c>
      <c r="B12" s="123">
        <v>2</v>
      </c>
      <c r="C12" s="123">
        <v>3</v>
      </c>
      <c r="D12" s="123">
        <v>4</v>
      </c>
      <c r="E12" s="123">
        <v>5</v>
      </c>
      <c r="F12" s="123">
        <v>6</v>
      </c>
      <c r="G12" s="123">
        <v>7</v>
      </c>
      <c r="H12" s="123">
        <v>8</v>
      </c>
      <c r="I12" s="123">
        <v>9</v>
      </c>
      <c r="J12" s="123">
        <v>10</v>
      </c>
      <c r="K12" s="123">
        <v>11</v>
      </c>
      <c r="L12" s="123">
        <v>12</v>
      </c>
    </row>
    <row r="13" spans="1:13" s="121" customFormat="1" ht="41.25" customHeight="1">
      <c r="A13" s="124" t="s">
        <v>224</v>
      </c>
      <c r="B13" s="123">
        <v>1</v>
      </c>
      <c r="C13" s="123" t="s">
        <v>30</v>
      </c>
      <c r="D13" s="164">
        <f>таб2_4!F10</f>
        <v>44403492.99</v>
      </c>
      <c r="E13" s="162">
        <f>H13+K13</f>
        <v>0</v>
      </c>
      <c r="F13" s="162">
        <f>I13+L13</f>
        <v>0</v>
      </c>
      <c r="G13" s="164">
        <f>таб2_4!I10</f>
        <v>39167098.24</v>
      </c>
      <c r="H13" s="162"/>
      <c r="I13" s="162"/>
      <c r="J13" s="164">
        <f>таб2_4!L10</f>
        <v>5236394.75</v>
      </c>
      <c r="K13" s="162"/>
      <c r="L13" s="125"/>
      <c r="M13" s="137">
        <f>G13-таб2_4!I10</f>
        <v>0</v>
      </c>
    </row>
    <row r="14" spans="1:12" s="121" customFormat="1" ht="30" customHeight="1">
      <c r="A14" s="124" t="s">
        <v>25</v>
      </c>
      <c r="B14" s="125"/>
      <c r="C14" s="125"/>
      <c r="D14" s="162"/>
      <c r="E14" s="162"/>
      <c r="F14" s="162"/>
      <c r="G14" s="162"/>
      <c r="H14" s="162"/>
      <c r="I14" s="162"/>
      <c r="J14" s="162"/>
      <c r="K14" s="162"/>
      <c r="L14" s="125"/>
    </row>
    <row r="15" spans="1:12" ht="30" customHeight="1">
      <c r="A15" s="124" t="s">
        <v>225</v>
      </c>
      <c r="B15" s="123">
        <v>1001</v>
      </c>
      <c r="C15" s="123" t="s">
        <v>30</v>
      </c>
      <c r="D15" s="162"/>
      <c r="E15" s="162"/>
      <c r="F15" s="162"/>
      <c r="G15" s="162"/>
      <c r="H15" s="162"/>
      <c r="I15" s="162"/>
      <c r="J15" s="162"/>
      <c r="K15" s="162"/>
      <c r="L15" s="125"/>
    </row>
    <row r="16" spans="1:12" ht="30" customHeight="1">
      <c r="A16" s="124" t="s">
        <v>226</v>
      </c>
      <c r="B16" s="123">
        <v>2001</v>
      </c>
      <c r="C16" s="125"/>
      <c r="D16" s="162"/>
      <c r="E16" s="162"/>
      <c r="F16" s="162"/>
      <c r="G16" s="162"/>
      <c r="H16" s="162"/>
      <c r="I16" s="162"/>
      <c r="J16" s="162"/>
      <c r="K16" s="162"/>
      <c r="L16" s="125"/>
    </row>
    <row r="18" spans="1:7" ht="30" customHeight="1">
      <c r="A18" s="15" t="s">
        <v>216</v>
      </c>
      <c r="B18" s="129"/>
      <c r="C18" s="129"/>
      <c r="G18" s="15" t="s">
        <v>261</v>
      </c>
    </row>
    <row r="19" spans="1:3" ht="30" customHeight="1">
      <c r="A19" s="15" t="s">
        <v>217</v>
      </c>
      <c r="B19" s="129"/>
      <c r="C19" s="129"/>
    </row>
    <row r="20" spans="1:3" ht="30" customHeight="1">
      <c r="A20" s="15" t="s">
        <v>67</v>
      </c>
      <c r="B20" s="129"/>
      <c r="C20" s="129"/>
    </row>
  </sheetData>
  <sheetProtection/>
  <mergeCells count="13">
    <mergeCell ref="G9:L9"/>
    <mergeCell ref="G10:I10"/>
    <mergeCell ref="J10:L10"/>
    <mergeCell ref="A2:L2"/>
    <mergeCell ref="A3:L3"/>
    <mergeCell ref="A4:L4"/>
    <mergeCell ref="A5:L5"/>
    <mergeCell ref="A7:A11"/>
    <mergeCell ref="B7:B11"/>
    <mergeCell ref="C7:C11"/>
    <mergeCell ref="D7:L7"/>
    <mergeCell ref="D8:L8"/>
    <mergeCell ref="D9:F10"/>
  </mergeCells>
  <hyperlinks>
    <hyperlink ref="G10" r:id="rId1" display="consultantplus://offline/ref=E8A6DE5D2340E232D26F92EFCE4A7092BAFEFB6858FAFDD6BE71C61629MCv8L"/>
    <hyperlink ref="J10" r:id="rId2" display="consultantplus://offline/ref=E8A6DE5D2340E232D26F92EFCE4A7092BAFFFA6A5AF2FDD6BE71C61629MCv8L"/>
  </hyperlinks>
  <printOptions/>
  <pageMargins left="0.31496062992125984" right="0.11811023622047245" top="0.35433070866141736" bottom="0.35433070866141736" header="0.31496062992125984" footer="0.31496062992125984"/>
  <pageSetup fitToHeight="8" fitToWidth="1" horizontalDpi="600" verticalDpi="600" orientation="landscape" paperSize="9" scale="61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63"/>
  <sheetViews>
    <sheetView showZeros="0" view="pageBreakPreview" zoomScale="75" zoomScaleSheetLayoutView="75" zoomScalePageLayoutView="0" workbookViewId="0" topLeftCell="A1">
      <pane xSplit="5" ySplit="9" topLeftCell="F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46" sqref="F46"/>
    </sheetView>
  </sheetViews>
  <sheetFormatPr defaultColWidth="9.140625" defaultRowHeight="15"/>
  <cols>
    <col min="1" max="1" width="39.00390625" style="5" customWidth="1"/>
    <col min="2" max="2" width="11.28125" style="5" customWidth="1"/>
    <col min="3" max="3" width="10.00390625" style="5" customWidth="1"/>
    <col min="4" max="4" width="11.00390625" style="5" customWidth="1"/>
    <col min="5" max="5" width="15.28125" style="5" customWidth="1"/>
    <col min="6" max="6" width="18.140625" style="5" customWidth="1"/>
    <col min="7" max="7" width="18.57421875" style="5" customWidth="1"/>
    <col min="8" max="8" width="18.421875" style="5" customWidth="1"/>
    <col min="9" max="9" width="16.8515625" style="5" customWidth="1"/>
    <col min="10" max="10" width="19.421875" style="5" customWidth="1"/>
    <col min="11" max="11" width="23.7109375" style="5" customWidth="1"/>
    <col min="12" max="14" width="16.8515625" style="5" customWidth="1"/>
    <col min="15" max="16" width="15.00390625" style="5" customWidth="1"/>
    <col min="17" max="17" width="16.7109375" style="5" customWidth="1"/>
    <col min="18" max="19" width="15.00390625" style="5" customWidth="1"/>
    <col min="20" max="20" width="17.140625" style="5" customWidth="1"/>
    <col min="21" max="16384" width="9.140625" style="5" customWidth="1"/>
  </cols>
  <sheetData>
    <row r="1" spans="1:14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6" t="s">
        <v>73</v>
      </c>
    </row>
    <row r="2" spans="1:14" ht="10.5" customHeight="1">
      <c r="A2" s="10"/>
      <c r="B2" s="10"/>
      <c r="C2" s="10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>
      <c r="A3" s="332" t="s">
        <v>277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</row>
    <row r="4" spans="1:14" ht="9.75" customHeight="1">
      <c r="A4" s="10"/>
      <c r="B4" s="10"/>
      <c r="C4" s="10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20" ht="28.5" customHeight="1">
      <c r="A5" s="319" t="s">
        <v>15</v>
      </c>
      <c r="B5" s="319" t="s">
        <v>26</v>
      </c>
      <c r="C5" s="319" t="s">
        <v>44</v>
      </c>
      <c r="D5" s="306" t="s">
        <v>268</v>
      </c>
      <c r="E5" s="306" t="s">
        <v>269</v>
      </c>
      <c r="F5" s="319" t="s">
        <v>47</v>
      </c>
      <c r="G5" s="319"/>
      <c r="H5" s="319"/>
      <c r="I5" s="319"/>
      <c r="J5" s="319"/>
      <c r="K5" s="319"/>
      <c r="L5" s="319"/>
      <c r="M5" s="319"/>
      <c r="N5" s="319"/>
      <c r="O5" s="326" t="s">
        <v>54</v>
      </c>
      <c r="P5" s="327"/>
      <c r="Q5" s="327"/>
      <c r="R5" s="327"/>
      <c r="S5" s="327"/>
      <c r="T5" s="328"/>
    </row>
    <row r="6" spans="1:20" ht="18.75">
      <c r="A6" s="319"/>
      <c r="B6" s="319"/>
      <c r="C6" s="319"/>
      <c r="D6" s="306"/>
      <c r="E6" s="306"/>
      <c r="F6" s="319" t="s">
        <v>42</v>
      </c>
      <c r="G6" s="319"/>
      <c r="H6" s="319"/>
      <c r="I6" s="319" t="s">
        <v>25</v>
      </c>
      <c r="J6" s="319"/>
      <c r="K6" s="319"/>
      <c r="L6" s="319"/>
      <c r="M6" s="319"/>
      <c r="N6" s="319"/>
      <c r="O6" s="329"/>
      <c r="P6" s="330"/>
      <c r="Q6" s="330"/>
      <c r="R6" s="330"/>
      <c r="S6" s="330"/>
      <c r="T6" s="331"/>
    </row>
    <row r="7" spans="1:20" ht="112.5" customHeight="1">
      <c r="A7" s="319"/>
      <c r="B7" s="319"/>
      <c r="C7" s="319"/>
      <c r="D7" s="306"/>
      <c r="E7" s="306"/>
      <c r="F7" s="319"/>
      <c r="G7" s="319"/>
      <c r="H7" s="319"/>
      <c r="I7" s="333" t="s">
        <v>45</v>
      </c>
      <c r="J7" s="282"/>
      <c r="K7" s="334"/>
      <c r="L7" s="333" t="s">
        <v>46</v>
      </c>
      <c r="M7" s="282"/>
      <c r="N7" s="334"/>
      <c r="O7" s="320" t="s">
        <v>45</v>
      </c>
      <c r="P7" s="321"/>
      <c r="Q7" s="322"/>
      <c r="R7" s="323" t="s">
        <v>46</v>
      </c>
      <c r="S7" s="324"/>
      <c r="T7" s="325"/>
    </row>
    <row r="8" spans="1:20" ht="93.75">
      <c r="A8" s="319"/>
      <c r="B8" s="319"/>
      <c r="C8" s="319"/>
      <c r="D8" s="306"/>
      <c r="E8" s="306"/>
      <c r="F8" s="227" t="s">
        <v>267</v>
      </c>
      <c r="G8" s="227" t="s">
        <v>304</v>
      </c>
      <c r="H8" s="227" t="s">
        <v>305</v>
      </c>
      <c r="I8" s="201" t="s">
        <v>267</v>
      </c>
      <c r="J8" s="227" t="s">
        <v>304</v>
      </c>
      <c r="K8" s="227" t="s">
        <v>305</v>
      </c>
      <c r="L8" s="227" t="s">
        <v>267</v>
      </c>
      <c r="M8" s="227" t="s">
        <v>304</v>
      </c>
      <c r="N8" s="227" t="s">
        <v>305</v>
      </c>
      <c r="O8" s="17" t="s">
        <v>48</v>
      </c>
      <c r="P8" s="17" t="s">
        <v>49</v>
      </c>
      <c r="Q8" s="17" t="s">
        <v>50</v>
      </c>
      <c r="R8" s="17" t="s">
        <v>48</v>
      </c>
      <c r="S8" s="17" t="s">
        <v>49</v>
      </c>
      <c r="T8" s="17" t="s">
        <v>50</v>
      </c>
    </row>
    <row r="9" spans="1:20" ht="18.75">
      <c r="A9" s="201">
        <v>1</v>
      </c>
      <c r="B9" s="214">
        <v>2</v>
      </c>
      <c r="C9" s="214">
        <v>3</v>
      </c>
      <c r="D9" s="195">
        <v>2</v>
      </c>
      <c r="E9" s="195">
        <v>3</v>
      </c>
      <c r="F9" s="201">
        <v>4</v>
      </c>
      <c r="G9" s="201">
        <v>5</v>
      </c>
      <c r="H9" s="201">
        <v>6</v>
      </c>
      <c r="I9" s="201">
        <v>7</v>
      </c>
      <c r="J9" s="201">
        <v>8</v>
      </c>
      <c r="K9" s="201">
        <v>9</v>
      </c>
      <c r="L9" s="201">
        <v>10</v>
      </c>
      <c r="M9" s="201">
        <v>11</v>
      </c>
      <c r="N9" s="201">
        <v>12</v>
      </c>
      <c r="O9" s="17">
        <v>7</v>
      </c>
      <c r="P9" s="17">
        <v>8</v>
      </c>
      <c r="Q9" s="17">
        <v>9</v>
      </c>
      <c r="R9" s="17">
        <v>10</v>
      </c>
      <c r="S9" s="17">
        <v>11</v>
      </c>
      <c r="T9" s="17">
        <v>12</v>
      </c>
    </row>
    <row r="10" spans="1:20" s="12" customFormat="1" ht="56.25">
      <c r="A10" s="7" t="s">
        <v>51</v>
      </c>
      <c r="B10" s="228" t="s">
        <v>52</v>
      </c>
      <c r="C10" s="229" t="s">
        <v>30</v>
      </c>
      <c r="D10" s="179" t="s">
        <v>52</v>
      </c>
      <c r="E10" s="180" t="s">
        <v>30</v>
      </c>
      <c r="F10" s="13">
        <f>I10+L10</f>
        <v>44403492.99</v>
      </c>
      <c r="G10" s="13">
        <f>J10+M10</f>
        <v>0</v>
      </c>
      <c r="H10" s="13">
        <f>K10+N10</f>
        <v>0</v>
      </c>
      <c r="I10" s="13">
        <f>I12+I14</f>
        <v>39167098.24</v>
      </c>
      <c r="J10" s="13"/>
      <c r="K10" s="13"/>
      <c r="L10" s="13">
        <f>L12+L14</f>
        <v>5236394.75</v>
      </c>
      <c r="M10" s="13">
        <f>M12+M14</f>
        <v>0</v>
      </c>
      <c r="N10" s="13"/>
      <c r="O10" s="32" t="str">
        <f>IF('[1]таб2_1'!E67+'[1]таб2_1'!F67+'[1]таб2_1'!G67+'[1]таб2_1'!H67-I10=0,"ВЕРНО","ОШИБКА")</f>
        <v>ОШИБКА</v>
      </c>
      <c r="P10" s="32" t="str">
        <f>IF('[1]таб2'!G99+'[1]таб2'!H99+'[1]таб2'!I99+'[1]таб2'!J99-J10=0,"ВЕРНО","ОШИБКА")</f>
        <v>ВЕРНО</v>
      </c>
      <c r="Q10" s="32" t="e">
        <f>IF(#REF!+#REF!+#REF!+#REF!-K10=0,"ВЕРНО","ОШИБКА")</f>
        <v>#REF!</v>
      </c>
      <c r="R10" s="32" t="str">
        <f>IF('[1]таб2_1'!I67-L10=0,"ВЕРНО","ОШИБКА")</f>
        <v>ОШИБКА</v>
      </c>
      <c r="S10" s="32" t="str">
        <f>IF('[1]таб2'!K99-M10=0,"ВЕРНО","ОШИБКА")</f>
        <v>ВЕРНО</v>
      </c>
      <c r="T10" s="32" t="e">
        <f>IF(#REF!-N10=0,"ВЕРНО","ОШИБКА")</f>
        <v>#REF!</v>
      </c>
    </row>
    <row r="11" spans="1:20" ht="18.75">
      <c r="A11" s="2" t="s">
        <v>40</v>
      </c>
      <c r="B11" s="230"/>
      <c r="C11" s="230"/>
      <c r="D11" s="181"/>
      <c r="E11" s="181"/>
      <c r="F11" s="14"/>
      <c r="G11" s="14"/>
      <c r="H11" s="14"/>
      <c r="I11" s="13"/>
      <c r="J11" s="14"/>
      <c r="K11" s="14"/>
      <c r="L11" s="14"/>
      <c r="M11" s="14"/>
      <c r="N11" s="14"/>
      <c r="O11" s="18"/>
      <c r="P11" s="18"/>
      <c r="Q11" s="18"/>
      <c r="R11" s="18"/>
      <c r="S11" s="18"/>
      <c r="T11" s="18"/>
    </row>
    <row r="12" spans="1:20" ht="60.75" customHeight="1">
      <c r="A12" s="2" t="s">
        <v>53</v>
      </c>
      <c r="B12" s="214">
        <v>1001</v>
      </c>
      <c r="C12" s="214" t="s">
        <v>30</v>
      </c>
      <c r="D12" s="195">
        <v>1001</v>
      </c>
      <c r="E12" s="195" t="s">
        <v>30</v>
      </c>
      <c r="F12" s="13">
        <f>I12+L12</f>
        <v>0</v>
      </c>
      <c r="G12" s="13">
        <f>J12+M12</f>
        <v>0</v>
      </c>
      <c r="H12" s="13">
        <f>K12+N12</f>
        <v>0</v>
      </c>
      <c r="I12" s="14"/>
      <c r="J12" s="14">
        <f>SUM(J13:J13)</f>
        <v>0</v>
      </c>
      <c r="K12" s="14">
        <f>SUM(K13:K13)</f>
        <v>0</v>
      </c>
      <c r="L12" s="14">
        <f>SUM(L13:L13)</f>
        <v>0</v>
      </c>
      <c r="M12" s="14">
        <f>SUM(M13:M13)</f>
        <v>0</v>
      </c>
      <c r="N12" s="14">
        <v>0</v>
      </c>
      <c r="O12" s="18"/>
      <c r="P12" s="18"/>
      <c r="Q12" s="18"/>
      <c r="R12" s="18"/>
      <c r="S12" s="18"/>
      <c r="T12" s="18"/>
    </row>
    <row r="13" spans="1:20" ht="18.75">
      <c r="A13" s="2"/>
      <c r="B13" s="230"/>
      <c r="C13" s="230"/>
      <c r="D13" s="181"/>
      <c r="E13" s="181"/>
      <c r="F13" s="14">
        <f aca="true" t="shared" si="0" ref="F13:F52">I13+L13</f>
        <v>0</v>
      </c>
      <c r="G13" s="14">
        <f aca="true" t="shared" si="1" ref="G13:H29">J13+M13</f>
        <v>0</v>
      </c>
      <c r="H13" s="14">
        <f t="shared" si="1"/>
        <v>0</v>
      </c>
      <c r="I13" s="14"/>
      <c r="J13" s="14"/>
      <c r="K13" s="14"/>
      <c r="L13" s="14"/>
      <c r="M13" s="14"/>
      <c r="N13" s="14"/>
      <c r="O13" s="18"/>
      <c r="P13" s="18"/>
      <c r="Q13" s="18"/>
      <c r="R13" s="18"/>
      <c r="S13" s="18"/>
      <c r="T13" s="18"/>
    </row>
    <row r="14" spans="1:20" ht="56.25">
      <c r="A14" s="2" t="s">
        <v>43</v>
      </c>
      <c r="B14" s="214">
        <v>2001</v>
      </c>
      <c r="C14" s="230"/>
      <c r="D14" s="195">
        <v>2001</v>
      </c>
      <c r="E14" s="181"/>
      <c r="F14" s="13">
        <f>I14+L14</f>
        <v>44403492.99</v>
      </c>
      <c r="G14" s="13">
        <f>J14+M14</f>
        <v>0</v>
      </c>
      <c r="H14" s="13">
        <f t="shared" si="1"/>
        <v>0</v>
      </c>
      <c r="I14" s="14">
        <f>SUM(I15:I52)</f>
        <v>39167098.24</v>
      </c>
      <c r="J14" s="14"/>
      <c r="K14" s="14"/>
      <c r="L14" s="14">
        <f>SUM(L15:L52)</f>
        <v>5236394.75</v>
      </c>
      <c r="M14" s="14">
        <f>SUM(M15:M50)</f>
        <v>0</v>
      </c>
      <c r="N14" s="14">
        <f>SUM(N15:N50)</f>
        <v>0</v>
      </c>
      <c r="O14" s="18"/>
      <c r="P14" s="18"/>
      <c r="Q14" s="18"/>
      <c r="R14" s="18"/>
      <c r="S14" s="18"/>
      <c r="T14" s="18"/>
    </row>
    <row r="15" spans="1:20" ht="18.75">
      <c r="A15" s="2" t="s">
        <v>116</v>
      </c>
      <c r="B15" s="214"/>
      <c r="C15" s="230"/>
      <c r="D15" s="195">
        <v>221</v>
      </c>
      <c r="E15" s="181">
        <v>110600</v>
      </c>
      <c r="F15" s="14">
        <f t="shared" si="0"/>
        <v>500669.37</v>
      </c>
      <c r="G15" s="14">
        <f t="shared" si="1"/>
        <v>0</v>
      </c>
      <c r="H15" s="14">
        <f t="shared" si="1"/>
        <v>0</v>
      </c>
      <c r="I15" s="158">
        <v>370240.48</v>
      </c>
      <c r="J15" s="158"/>
      <c r="K15" s="158"/>
      <c r="L15" s="158">
        <v>130428.89</v>
      </c>
      <c r="M15" s="14"/>
      <c r="N15" s="14"/>
      <c r="O15" s="18"/>
      <c r="P15" s="18"/>
      <c r="Q15" s="18"/>
      <c r="R15" s="18"/>
      <c r="S15" s="18"/>
      <c r="T15" s="18"/>
    </row>
    <row r="16" spans="1:20" ht="18.75">
      <c r="A16" s="2" t="s">
        <v>117</v>
      </c>
      <c r="B16" s="214"/>
      <c r="C16" s="230"/>
      <c r="D16" s="195"/>
      <c r="E16" s="181"/>
      <c r="F16" s="14">
        <f t="shared" si="0"/>
        <v>0</v>
      </c>
      <c r="G16" s="14">
        <f t="shared" si="1"/>
        <v>0</v>
      </c>
      <c r="H16" s="14">
        <f t="shared" si="1"/>
        <v>0</v>
      </c>
      <c r="I16" s="158"/>
      <c r="J16" s="158"/>
      <c r="K16" s="158"/>
      <c r="L16" s="158"/>
      <c r="M16" s="14"/>
      <c r="N16" s="14"/>
      <c r="O16" s="18"/>
      <c r="P16" s="18"/>
      <c r="Q16" s="18"/>
      <c r="R16" s="18"/>
      <c r="S16" s="18"/>
      <c r="T16" s="18"/>
    </row>
    <row r="17" spans="1:20" ht="18.75">
      <c r="A17" s="2" t="s">
        <v>118</v>
      </c>
      <c r="B17" s="214"/>
      <c r="C17" s="230"/>
      <c r="D17" s="195">
        <v>223</v>
      </c>
      <c r="E17" s="181"/>
      <c r="F17" s="14">
        <f t="shared" si="0"/>
        <v>2666435.95</v>
      </c>
      <c r="G17" s="14">
        <f t="shared" si="1"/>
        <v>0</v>
      </c>
      <c r="H17" s="14">
        <f t="shared" si="1"/>
        <v>0</v>
      </c>
      <c r="I17" s="158">
        <v>2552750</v>
      </c>
      <c r="J17" s="158"/>
      <c r="K17" s="158"/>
      <c r="L17" s="158">
        <f>93487+14573.91+5625.04</f>
        <v>113685.95</v>
      </c>
      <c r="M17" s="14"/>
      <c r="N17" s="14"/>
      <c r="O17" s="18"/>
      <c r="P17" s="18"/>
      <c r="Q17" s="18"/>
      <c r="R17" s="18"/>
      <c r="S17" s="18"/>
      <c r="T17" s="18"/>
    </row>
    <row r="18" spans="1:20" ht="37.5">
      <c r="A18" s="2" t="s">
        <v>240</v>
      </c>
      <c r="B18" s="214"/>
      <c r="C18" s="230"/>
      <c r="D18" s="195">
        <v>224</v>
      </c>
      <c r="E18" s="181"/>
      <c r="F18" s="14">
        <f t="shared" si="0"/>
        <v>18315054.79</v>
      </c>
      <c r="G18" s="14"/>
      <c r="H18" s="14"/>
      <c r="I18" s="158">
        <f>'[1]таб2'!J46+'[1]таб2'!G46-I19</f>
        <v>17955054.79</v>
      </c>
      <c r="J18" s="158"/>
      <c r="K18" s="158"/>
      <c r="L18" s="158">
        <f>'[1]таб2'!K46</f>
        <v>360000</v>
      </c>
      <c r="M18" s="14"/>
      <c r="N18" s="14"/>
      <c r="O18" s="18"/>
      <c r="P18" s="18"/>
      <c r="Q18" s="18"/>
      <c r="R18" s="18"/>
      <c r="S18" s="18"/>
      <c r="T18" s="18"/>
    </row>
    <row r="19" spans="1:20" ht="56.25">
      <c r="A19" s="2" t="s">
        <v>241</v>
      </c>
      <c r="B19" s="214"/>
      <c r="C19" s="230"/>
      <c r="D19" s="195">
        <v>224</v>
      </c>
      <c r="E19" s="181">
        <v>110750</v>
      </c>
      <c r="F19" s="14">
        <f t="shared" si="0"/>
        <v>715145.21</v>
      </c>
      <c r="G19" s="14"/>
      <c r="H19" s="14"/>
      <c r="I19" s="158">
        <f>715073.2+72.01</f>
        <v>715145.21</v>
      </c>
      <c r="J19" s="158"/>
      <c r="K19" s="158"/>
      <c r="L19" s="158"/>
      <c r="M19" s="14"/>
      <c r="N19" s="14"/>
      <c r="O19" s="18"/>
      <c r="P19" s="18"/>
      <c r="Q19" s="18"/>
      <c r="R19" s="18"/>
      <c r="S19" s="18"/>
      <c r="T19" s="18"/>
    </row>
    <row r="20" spans="1:20" ht="18.75">
      <c r="A20" s="160" t="s">
        <v>156</v>
      </c>
      <c r="B20" s="225"/>
      <c r="C20" s="190"/>
      <c r="D20" s="195">
        <v>225</v>
      </c>
      <c r="E20" s="181">
        <v>110712</v>
      </c>
      <c r="F20" s="158">
        <f t="shared" si="0"/>
        <v>102731.17000000001</v>
      </c>
      <c r="G20" s="158">
        <f t="shared" si="1"/>
        <v>0</v>
      </c>
      <c r="H20" s="158">
        <f t="shared" si="1"/>
        <v>0</v>
      </c>
      <c r="I20" s="158">
        <v>16669.96</v>
      </c>
      <c r="J20" s="158"/>
      <c r="K20" s="158"/>
      <c r="L20" s="159">
        <v>86061.21</v>
      </c>
      <c r="M20" s="158"/>
      <c r="N20" s="158"/>
      <c r="O20" s="18"/>
      <c r="P20" s="18"/>
      <c r="Q20" s="18"/>
      <c r="R20" s="18"/>
      <c r="S20" s="18"/>
      <c r="T20" s="18"/>
    </row>
    <row r="21" spans="1:20" ht="37.5">
      <c r="A21" s="160" t="s">
        <v>157</v>
      </c>
      <c r="B21" s="225"/>
      <c r="C21" s="190"/>
      <c r="D21" s="195">
        <v>225</v>
      </c>
      <c r="E21" s="181"/>
      <c r="F21" s="158">
        <f t="shared" si="0"/>
        <v>0</v>
      </c>
      <c r="G21" s="158">
        <f t="shared" si="1"/>
        <v>0</v>
      </c>
      <c r="H21" s="158">
        <f t="shared" si="1"/>
        <v>0</v>
      </c>
      <c r="I21" s="158"/>
      <c r="J21" s="158"/>
      <c r="K21" s="158"/>
      <c r="L21" s="159"/>
      <c r="M21" s="158"/>
      <c r="N21" s="158"/>
      <c r="O21" s="18"/>
      <c r="P21" s="18"/>
      <c r="Q21" s="18"/>
      <c r="R21" s="18"/>
      <c r="S21" s="18"/>
      <c r="T21" s="18"/>
    </row>
    <row r="22" spans="1:20" ht="18.75">
      <c r="A22" s="160" t="s">
        <v>158</v>
      </c>
      <c r="B22" s="225"/>
      <c r="C22" s="190"/>
      <c r="D22" s="195">
        <v>225</v>
      </c>
      <c r="E22" s="181">
        <v>110711</v>
      </c>
      <c r="F22" s="158">
        <f t="shared" si="0"/>
        <v>66000</v>
      </c>
      <c r="G22" s="158">
        <f t="shared" si="1"/>
        <v>0</v>
      </c>
      <c r="H22" s="158">
        <f t="shared" si="1"/>
        <v>0</v>
      </c>
      <c r="I22" s="158">
        <v>54000</v>
      </c>
      <c r="J22" s="158"/>
      <c r="K22" s="158"/>
      <c r="L22" s="159">
        <v>12000</v>
      </c>
      <c r="M22" s="158"/>
      <c r="N22" s="158"/>
      <c r="O22" s="18"/>
      <c r="P22" s="18"/>
      <c r="Q22" s="18"/>
      <c r="R22" s="18"/>
      <c r="S22" s="18"/>
      <c r="T22" s="18"/>
    </row>
    <row r="23" spans="1:20" ht="37.5">
      <c r="A23" s="160" t="s">
        <v>233</v>
      </c>
      <c r="B23" s="225"/>
      <c r="C23" s="190"/>
      <c r="D23" s="195">
        <v>225</v>
      </c>
      <c r="E23" s="181">
        <v>110719</v>
      </c>
      <c r="F23" s="158">
        <f t="shared" si="0"/>
        <v>210748.78</v>
      </c>
      <c r="G23" s="158">
        <f t="shared" si="1"/>
        <v>0</v>
      </c>
      <c r="H23" s="158">
        <f t="shared" si="1"/>
        <v>0</v>
      </c>
      <c r="I23" s="158">
        <v>185000</v>
      </c>
      <c r="J23" s="158"/>
      <c r="K23" s="158"/>
      <c r="L23" s="159">
        <v>25748.78</v>
      </c>
      <c r="M23" s="158"/>
      <c r="N23" s="158"/>
      <c r="O23" s="18"/>
      <c r="P23" s="18"/>
      <c r="Q23" s="18"/>
      <c r="R23" s="18"/>
      <c r="S23" s="18"/>
      <c r="T23" s="18"/>
    </row>
    <row r="24" spans="1:20" ht="37.5">
      <c r="A24" s="160" t="s">
        <v>159</v>
      </c>
      <c r="B24" s="225"/>
      <c r="C24" s="190"/>
      <c r="D24" s="195">
        <v>225</v>
      </c>
      <c r="E24" s="181">
        <v>110020</v>
      </c>
      <c r="F24" s="158">
        <f t="shared" si="0"/>
        <v>494803.18</v>
      </c>
      <c r="G24" s="158">
        <f t="shared" si="1"/>
        <v>0</v>
      </c>
      <c r="H24" s="158">
        <f t="shared" si="1"/>
        <v>0</v>
      </c>
      <c r="I24" s="158">
        <v>0</v>
      </c>
      <c r="J24" s="158"/>
      <c r="K24" s="158"/>
      <c r="L24" s="159">
        <v>494803.18</v>
      </c>
      <c r="M24" s="158"/>
      <c r="N24" s="158"/>
      <c r="O24" s="18"/>
      <c r="P24" s="18"/>
      <c r="Q24" s="18"/>
      <c r="R24" s="18"/>
      <c r="S24" s="18"/>
      <c r="T24" s="18"/>
    </row>
    <row r="25" spans="1:20" ht="18.75">
      <c r="A25" s="160" t="s">
        <v>232</v>
      </c>
      <c r="B25" s="225"/>
      <c r="C25" s="190"/>
      <c r="D25" s="195">
        <v>225</v>
      </c>
      <c r="E25" s="181"/>
      <c r="F25" s="158">
        <f t="shared" si="0"/>
        <v>0</v>
      </c>
      <c r="G25" s="158"/>
      <c r="H25" s="158"/>
      <c r="I25" s="158"/>
      <c r="J25" s="158"/>
      <c r="K25" s="158"/>
      <c r="L25" s="159"/>
      <c r="M25" s="158"/>
      <c r="N25" s="158"/>
      <c r="O25" s="18"/>
      <c r="P25" s="18"/>
      <c r="Q25" s="18"/>
      <c r="R25" s="18"/>
      <c r="S25" s="18"/>
      <c r="T25" s="18"/>
    </row>
    <row r="26" spans="1:20" ht="37.5">
      <c r="A26" s="160" t="s">
        <v>160</v>
      </c>
      <c r="B26" s="225"/>
      <c r="C26" s="190"/>
      <c r="D26" s="195">
        <v>225</v>
      </c>
      <c r="E26" s="181">
        <v>110020</v>
      </c>
      <c r="F26" s="158">
        <f t="shared" si="0"/>
        <v>71000</v>
      </c>
      <c r="G26" s="158">
        <f t="shared" si="1"/>
        <v>0</v>
      </c>
      <c r="H26" s="158">
        <f t="shared" si="1"/>
        <v>0</v>
      </c>
      <c r="I26" s="158">
        <v>71000</v>
      </c>
      <c r="J26" s="158"/>
      <c r="K26" s="158"/>
      <c r="L26" s="159"/>
      <c r="M26" s="158"/>
      <c r="N26" s="158"/>
      <c r="O26" s="18"/>
      <c r="P26" s="18"/>
      <c r="Q26" s="18"/>
      <c r="R26" s="18"/>
      <c r="S26" s="18"/>
      <c r="T26" s="18"/>
    </row>
    <row r="27" spans="1:20" ht="18.75">
      <c r="A27" s="160" t="s">
        <v>231</v>
      </c>
      <c r="B27" s="225"/>
      <c r="C27" s="190"/>
      <c r="D27" s="195">
        <v>225</v>
      </c>
      <c r="E27" s="181">
        <v>110522</v>
      </c>
      <c r="F27" s="158">
        <f>I27+L27</f>
        <v>229946.45</v>
      </c>
      <c r="G27" s="158"/>
      <c r="H27" s="158"/>
      <c r="I27" s="158">
        <v>6550</v>
      </c>
      <c r="J27" s="158"/>
      <c r="K27" s="158"/>
      <c r="L27" s="159">
        <v>223396.45</v>
      </c>
      <c r="M27" s="158"/>
      <c r="N27" s="158"/>
      <c r="O27" s="18"/>
      <c r="P27" s="18"/>
      <c r="Q27" s="18"/>
      <c r="R27" s="18"/>
      <c r="S27" s="18"/>
      <c r="T27" s="18"/>
    </row>
    <row r="28" spans="1:20" ht="18.75">
      <c r="A28" s="186" t="s">
        <v>293</v>
      </c>
      <c r="B28" s="225"/>
      <c r="C28" s="190"/>
      <c r="D28" s="207">
        <v>225</v>
      </c>
      <c r="E28" s="181">
        <v>240330</v>
      </c>
      <c r="F28" s="158">
        <f>I28+L28</f>
        <v>300000</v>
      </c>
      <c r="G28" s="158"/>
      <c r="H28" s="158"/>
      <c r="I28" s="158">
        <v>300000</v>
      </c>
      <c r="J28" s="158"/>
      <c r="K28" s="158"/>
      <c r="L28" s="159"/>
      <c r="M28" s="158"/>
      <c r="N28" s="158"/>
      <c r="O28" s="18"/>
      <c r="P28" s="18"/>
      <c r="Q28" s="18"/>
      <c r="R28" s="18"/>
      <c r="S28" s="18"/>
      <c r="T28" s="18"/>
    </row>
    <row r="29" spans="1:20" ht="37.5">
      <c r="A29" s="160" t="s">
        <v>161</v>
      </c>
      <c r="B29" s="225"/>
      <c r="C29" s="190"/>
      <c r="D29" s="195"/>
      <c r="E29" s="181"/>
      <c r="F29" s="158">
        <f t="shared" si="0"/>
        <v>0</v>
      </c>
      <c r="G29" s="158">
        <f t="shared" si="1"/>
        <v>0</v>
      </c>
      <c r="H29" s="158">
        <f t="shared" si="1"/>
        <v>0</v>
      </c>
      <c r="I29" s="158"/>
      <c r="J29" s="158"/>
      <c r="K29" s="158"/>
      <c r="L29" s="159"/>
      <c r="M29" s="158"/>
      <c r="N29" s="158"/>
      <c r="O29" s="18"/>
      <c r="P29" s="18"/>
      <c r="Q29" s="18"/>
      <c r="R29" s="18"/>
      <c r="S29" s="18"/>
      <c r="T29" s="18"/>
    </row>
    <row r="30" spans="1:20" ht="18.75">
      <c r="A30" s="160" t="s">
        <v>163</v>
      </c>
      <c r="B30" s="225"/>
      <c r="C30" s="190"/>
      <c r="D30" s="195"/>
      <c r="E30" s="181"/>
      <c r="F30" s="158">
        <f t="shared" si="0"/>
        <v>0</v>
      </c>
      <c r="G30" s="158">
        <f>J30+M30</f>
        <v>0</v>
      </c>
      <c r="H30" s="158">
        <f>K30+N30</f>
        <v>0</v>
      </c>
      <c r="I30" s="158"/>
      <c r="J30" s="158"/>
      <c r="K30" s="158"/>
      <c r="L30" s="159"/>
      <c r="M30" s="158"/>
      <c r="N30" s="158"/>
      <c r="O30" s="18"/>
      <c r="P30" s="18"/>
      <c r="Q30" s="18"/>
      <c r="R30" s="18"/>
      <c r="S30" s="18"/>
      <c r="T30" s="18"/>
    </row>
    <row r="31" spans="1:20" ht="37.5">
      <c r="A31" s="160" t="s">
        <v>162</v>
      </c>
      <c r="B31" s="225"/>
      <c r="C31" s="190"/>
      <c r="D31" s="195">
        <v>225</v>
      </c>
      <c r="E31" s="181" t="s">
        <v>270</v>
      </c>
      <c r="F31" s="158">
        <f t="shared" si="0"/>
        <v>65010</v>
      </c>
      <c r="G31" s="158">
        <f>J31+M31</f>
        <v>0</v>
      </c>
      <c r="H31" s="158">
        <f>K31+N31</f>
        <v>0</v>
      </c>
      <c r="I31" s="158">
        <v>0</v>
      </c>
      <c r="J31" s="158"/>
      <c r="K31" s="158"/>
      <c r="L31" s="159">
        <v>65010</v>
      </c>
      <c r="M31" s="158"/>
      <c r="N31" s="158"/>
      <c r="O31" s="18"/>
      <c r="P31" s="18"/>
      <c r="Q31" s="18"/>
      <c r="R31" s="18"/>
      <c r="S31" s="18"/>
      <c r="T31" s="18"/>
    </row>
    <row r="32" spans="1:20" ht="75">
      <c r="A32" s="160" t="s">
        <v>245</v>
      </c>
      <c r="B32" s="225"/>
      <c r="C32" s="190"/>
      <c r="D32" s="195">
        <v>226</v>
      </c>
      <c r="E32" s="181">
        <v>110510</v>
      </c>
      <c r="F32" s="158">
        <f t="shared" si="0"/>
        <v>47365.31</v>
      </c>
      <c r="G32" s="158"/>
      <c r="H32" s="158"/>
      <c r="I32" s="158"/>
      <c r="J32" s="158"/>
      <c r="K32" s="158"/>
      <c r="L32" s="159">
        <v>47365.31</v>
      </c>
      <c r="M32" s="158"/>
      <c r="N32" s="158"/>
      <c r="O32" s="18"/>
      <c r="P32" s="18"/>
      <c r="Q32" s="18"/>
      <c r="R32" s="18"/>
      <c r="S32" s="18"/>
      <c r="T32" s="18"/>
    </row>
    <row r="33" spans="1:20" ht="37.5">
      <c r="A33" s="160" t="s">
        <v>164</v>
      </c>
      <c r="B33" s="225"/>
      <c r="C33" s="190"/>
      <c r="D33" s="195">
        <v>226</v>
      </c>
      <c r="E33" s="181" t="s">
        <v>271</v>
      </c>
      <c r="F33" s="158">
        <f t="shared" si="0"/>
        <v>30339.81</v>
      </c>
      <c r="G33" s="158">
        <f>J33+M33</f>
        <v>0</v>
      </c>
      <c r="H33" s="158">
        <f>K33+N33</f>
        <v>0</v>
      </c>
      <c r="I33" s="158"/>
      <c r="J33" s="158"/>
      <c r="K33" s="158"/>
      <c r="L33" s="159">
        <v>30339.81</v>
      </c>
      <c r="M33" s="158"/>
      <c r="N33" s="158">
        <f>N31-N32</f>
        <v>0</v>
      </c>
      <c r="O33" s="18"/>
      <c r="P33" s="18"/>
      <c r="Q33" s="18"/>
      <c r="R33" s="18"/>
      <c r="S33" s="18"/>
      <c r="T33" s="18"/>
    </row>
    <row r="34" spans="1:20" ht="56.25">
      <c r="A34" s="161" t="s">
        <v>230</v>
      </c>
      <c r="B34" s="225"/>
      <c r="C34" s="190"/>
      <c r="D34" s="195">
        <v>226</v>
      </c>
      <c r="E34" s="181" t="s">
        <v>271</v>
      </c>
      <c r="F34" s="158">
        <f t="shared" si="0"/>
        <v>82355</v>
      </c>
      <c r="G34" s="158">
        <f aca="true" t="shared" si="2" ref="G34:G39">J34+M34</f>
        <v>0</v>
      </c>
      <c r="H34" s="158"/>
      <c r="I34" s="158">
        <f>61965.19+7584.81</f>
        <v>69550</v>
      </c>
      <c r="J34" s="158"/>
      <c r="K34" s="158"/>
      <c r="L34" s="159">
        <f>10000+2888-83</f>
        <v>12805</v>
      </c>
      <c r="M34" s="158"/>
      <c r="N34" s="158"/>
      <c r="O34" s="18"/>
      <c r="P34" s="18"/>
      <c r="Q34" s="18"/>
      <c r="R34" s="18"/>
      <c r="S34" s="18"/>
      <c r="T34" s="18"/>
    </row>
    <row r="35" spans="1:20" ht="37.5">
      <c r="A35" s="160" t="s">
        <v>234</v>
      </c>
      <c r="B35" s="225"/>
      <c r="C35" s="190"/>
      <c r="D35" s="195">
        <v>226</v>
      </c>
      <c r="E35" s="181" t="s">
        <v>272</v>
      </c>
      <c r="F35" s="158">
        <f t="shared" si="0"/>
        <v>10000</v>
      </c>
      <c r="G35" s="158">
        <f t="shared" si="2"/>
        <v>0</v>
      </c>
      <c r="H35" s="158">
        <f>K35+N35</f>
        <v>0</v>
      </c>
      <c r="I35" s="158">
        <v>10000</v>
      </c>
      <c r="J35" s="158"/>
      <c r="K35" s="158"/>
      <c r="L35" s="159">
        <v>0</v>
      </c>
      <c r="M35" s="158"/>
      <c r="N35" s="158"/>
      <c r="O35" s="18"/>
      <c r="P35" s="18"/>
      <c r="Q35" s="18"/>
      <c r="R35" s="18"/>
      <c r="S35" s="18"/>
      <c r="T35" s="18"/>
    </row>
    <row r="36" spans="1:20" ht="37.5">
      <c r="A36" s="160" t="s">
        <v>237</v>
      </c>
      <c r="B36" s="225"/>
      <c r="C36" s="190"/>
      <c r="D36" s="195">
        <v>226</v>
      </c>
      <c r="E36" s="181" t="s">
        <v>273</v>
      </c>
      <c r="F36" s="158">
        <f t="shared" si="0"/>
        <v>374212.06</v>
      </c>
      <c r="G36" s="158">
        <f t="shared" si="2"/>
        <v>0</v>
      </c>
      <c r="H36" s="158">
        <f>K36+N36</f>
        <v>0</v>
      </c>
      <c r="I36" s="158">
        <v>88010</v>
      </c>
      <c r="J36" s="158"/>
      <c r="K36" s="158"/>
      <c r="L36" s="159">
        <v>286202.06</v>
      </c>
      <c r="M36" s="158"/>
      <c r="N36" s="158"/>
      <c r="O36" s="18"/>
      <c r="P36" s="18"/>
      <c r="Q36" s="18"/>
      <c r="R36" s="18"/>
      <c r="S36" s="18"/>
      <c r="T36" s="18"/>
    </row>
    <row r="37" spans="1:20" ht="37.5">
      <c r="A37" s="160" t="s">
        <v>235</v>
      </c>
      <c r="B37" s="225"/>
      <c r="C37" s="190"/>
      <c r="D37" s="195">
        <v>226</v>
      </c>
      <c r="E37" s="181" t="s">
        <v>274</v>
      </c>
      <c r="F37" s="158">
        <f t="shared" si="0"/>
        <v>0</v>
      </c>
      <c r="G37" s="158">
        <f t="shared" si="2"/>
        <v>0</v>
      </c>
      <c r="H37" s="158">
        <f>K37+N37</f>
        <v>0</v>
      </c>
      <c r="I37" s="158"/>
      <c r="J37" s="158"/>
      <c r="K37" s="158"/>
      <c r="L37" s="159">
        <v>0</v>
      </c>
      <c r="M37" s="158"/>
      <c r="N37" s="158"/>
      <c r="O37" s="18"/>
      <c r="P37" s="18"/>
      <c r="Q37" s="18"/>
      <c r="R37" s="18"/>
      <c r="S37" s="18"/>
      <c r="T37" s="18"/>
    </row>
    <row r="38" spans="1:20" ht="37.5">
      <c r="A38" s="160" t="s">
        <v>167</v>
      </c>
      <c r="B38" s="225"/>
      <c r="C38" s="190"/>
      <c r="D38" s="195">
        <v>226</v>
      </c>
      <c r="E38" s="181" t="s">
        <v>275</v>
      </c>
      <c r="F38" s="158">
        <f t="shared" si="0"/>
        <v>20000</v>
      </c>
      <c r="G38" s="158">
        <f t="shared" si="2"/>
        <v>0</v>
      </c>
      <c r="H38" s="158"/>
      <c r="I38" s="158"/>
      <c r="J38" s="158"/>
      <c r="K38" s="158"/>
      <c r="L38" s="159">
        <v>20000</v>
      </c>
      <c r="M38" s="158"/>
      <c r="N38" s="158"/>
      <c r="O38" s="18"/>
      <c r="P38" s="18"/>
      <c r="Q38" s="18"/>
      <c r="R38" s="18"/>
      <c r="S38" s="18"/>
      <c r="T38" s="18"/>
    </row>
    <row r="39" spans="1:20" ht="37.5">
      <c r="A39" s="160" t="s">
        <v>165</v>
      </c>
      <c r="B39" s="225"/>
      <c r="C39" s="190"/>
      <c r="D39" s="195">
        <v>226</v>
      </c>
      <c r="E39" s="181" t="s">
        <v>274</v>
      </c>
      <c r="F39" s="158">
        <f t="shared" si="0"/>
        <v>1980875.1400000001</v>
      </c>
      <c r="G39" s="158">
        <f t="shared" si="2"/>
        <v>0</v>
      </c>
      <c r="H39" s="158"/>
      <c r="I39" s="158">
        <v>653017.91</v>
      </c>
      <c r="J39" s="158"/>
      <c r="K39" s="158"/>
      <c r="L39" s="159">
        <f>1262264.44-34834-44920+145346.79</f>
        <v>1327857.23</v>
      </c>
      <c r="M39" s="158"/>
      <c r="N39" s="158"/>
      <c r="O39" s="18"/>
      <c r="P39" s="18"/>
      <c r="Q39" s="18"/>
      <c r="R39" s="18"/>
      <c r="S39" s="18"/>
      <c r="T39" s="18"/>
    </row>
    <row r="40" spans="1:20" ht="37.5">
      <c r="A40" s="160" t="s">
        <v>238</v>
      </c>
      <c r="B40" s="225"/>
      <c r="C40" s="190"/>
      <c r="D40" s="195">
        <v>226</v>
      </c>
      <c r="E40" s="181" t="s">
        <v>274</v>
      </c>
      <c r="F40" s="158">
        <f t="shared" si="0"/>
        <v>1920</v>
      </c>
      <c r="G40" s="158"/>
      <c r="H40" s="158"/>
      <c r="I40" s="158">
        <v>1920</v>
      </c>
      <c r="J40" s="158"/>
      <c r="K40" s="158"/>
      <c r="L40" s="158"/>
      <c r="M40" s="158"/>
      <c r="N40" s="158"/>
      <c r="O40" s="18"/>
      <c r="P40" s="18"/>
      <c r="Q40" s="18"/>
      <c r="R40" s="18"/>
      <c r="S40" s="18"/>
      <c r="T40" s="18"/>
    </row>
    <row r="41" spans="1:20" ht="37.5">
      <c r="A41" s="160" t="s">
        <v>255</v>
      </c>
      <c r="B41" s="225"/>
      <c r="C41" s="190"/>
      <c r="D41" s="195">
        <v>226</v>
      </c>
      <c r="E41" s="181" t="s">
        <v>274</v>
      </c>
      <c r="F41" s="158">
        <f t="shared" si="0"/>
        <v>33000</v>
      </c>
      <c r="G41" s="158"/>
      <c r="H41" s="158"/>
      <c r="I41" s="158">
        <v>33000</v>
      </c>
      <c r="J41" s="158"/>
      <c r="K41" s="158"/>
      <c r="L41" s="158"/>
      <c r="M41" s="158"/>
      <c r="N41" s="158"/>
      <c r="O41" s="18"/>
      <c r="P41" s="18"/>
      <c r="Q41" s="18"/>
      <c r="R41" s="18"/>
      <c r="S41" s="18"/>
      <c r="T41" s="18"/>
    </row>
    <row r="42" spans="1:20" ht="37.5">
      <c r="A42" s="160" t="s">
        <v>244</v>
      </c>
      <c r="B42" s="225"/>
      <c r="C42" s="190"/>
      <c r="D42" s="195">
        <v>226</v>
      </c>
      <c r="E42" s="181" t="s">
        <v>274</v>
      </c>
      <c r="F42" s="158">
        <f t="shared" si="0"/>
        <v>405523.75</v>
      </c>
      <c r="G42" s="158"/>
      <c r="H42" s="158"/>
      <c r="I42" s="158">
        <v>405523.75</v>
      </c>
      <c r="J42" s="158"/>
      <c r="K42" s="158"/>
      <c r="L42" s="158"/>
      <c r="M42" s="158"/>
      <c r="N42" s="158"/>
      <c r="O42" s="18"/>
      <c r="P42" s="18"/>
      <c r="Q42" s="18"/>
      <c r="R42" s="18"/>
      <c r="S42" s="18"/>
      <c r="T42" s="18"/>
    </row>
    <row r="43" spans="1:20" ht="37.5">
      <c r="A43" s="160" t="s">
        <v>239</v>
      </c>
      <c r="B43" s="225"/>
      <c r="C43" s="190"/>
      <c r="D43" s="195">
        <v>226</v>
      </c>
      <c r="E43" s="181" t="s">
        <v>274</v>
      </c>
      <c r="F43" s="158">
        <f t="shared" si="0"/>
        <v>400000</v>
      </c>
      <c r="G43" s="158"/>
      <c r="H43" s="158"/>
      <c r="I43" s="158">
        <v>400000</v>
      </c>
      <c r="J43" s="158"/>
      <c r="K43" s="158"/>
      <c r="L43" s="158"/>
      <c r="M43" s="158"/>
      <c r="N43" s="158"/>
      <c r="O43" s="18"/>
      <c r="P43" s="18"/>
      <c r="Q43" s="18"/>
      <c r="R43" s="18"/>
      <c r="S43" s="18"/>
      <c r="T43" s="18"/>
    </row>
    <row r="44" spans="1:20" ht="45" customHeight="1">
      <c r="A44" s="160" t="s">
        <v>166</v>
      </c>
      <c r="B44" s="225"/>
      <c r="C44" s="190"/>
      <c r="D44" s="195">
        <v>226</v>
      </c>
      <c r="E44" s="181" t="s">
        <v>274</v>
      </c>
      <c r="F44" s="158">
        <f t="shared" si="0"/>
        <v>163110.97</v>
      </c>
      <c r="G44" s="158">
        <f>J44+M44</f>
        <v>0</v>
      </c>
      <c r="H44" s="158">
        <f>K44+N44</f>
        <v>0</v>
      </c>
      <c r="I44" s="158"/>
      <c r="J44" s="158"/>
      <c r="K44" s="158"/>
      <c r="L44" s="158">
        <v>163110.97</v>
      </c>
      <c r="M44" s="158"/>
      <c r="N44" s="158"/>
      <c r="O44" s="18"/>
      <c r="P44" s="18"/>
      <c r="Q44" s="18"/>
      <c r="R44" s="18"/>
      <c r="S44" s="18"/>
      <c r="T44" s="18"/>
    </row>
    <row r="45" spans="1:20" ht="37.5">
      <c r="A45" s="160" t="s">
        <v>236</v>
      </c>
      <c r="B45" s="225"/>
      <c r="C45" s="190"/>
      <c r="D45" s="195">
        <v>226</v>
      </c>
      <c r="E45" s="181" t="s">
        <v>274</v>
      </c>
      <c r="F45" s="158">
        <f t="shared" si="0"/>
        <v>15000</v>
      </c>
      <c r="G45" s="158"/>
      <c r="H45" s="158"/>
      <c r="I45" s="158"/>
      <c r="J45" s="158"/>
      <c r="K45" s="158"/>
      <c r="L45" s="158">
        <v>15000</v>
      </c>
      <c r="M45" s="158"/>
      <c r="N45" s="158"/>
      <c r="O45" s="18"/>
      <c r="P45" s="18"/>
      <c r="Q45" s="18"/>
      <c r="R45" s="18"/>
      <c r="S45" s="18"/>
      <c r="T45" s="18"/>
    </row>
    <row r="46" spans="1:20" ht="37.5">
      <c r="A46" s="160" t="s">
        <v>119</v>
      </c>
      <c r="B46" s="214"/>
      <c r="C46" s="230"/>
      <c r="D46" s="195">
        <v>310</v>
      </c>
      <c r="E46" s="181">
        <v>240120</v>
      </c>
      <c r="F46" s="158">
        <f t="shared" si="0"/>
        <v>1331806.5</v>
      </c>
      <c r="G46" s="158">
        <f aca="true" t="shared" si="3" ref="G46:H50">J46+M46</f>
        <v>0</v>
      </c>
      <c r="H46" s="158">
        <f t="shared" si="3"/>
        <v>0</v>
      </c>
      <c r="I46" s="158">
        <v>1031806.5</v>
      </c>
      <c r="J46" s="158"/>
      <c r="K46" s="158"/>
      <c r="L46" s="158">
        <v>300000</v>
      </c>
      <c r="M46" s="158"/>
      <c r="N46" s="158"/>
      <c r="O46" s="18"/>
      <c r="P46" s="18"/>
      <c r="Q46" s="18"/>
      <c r="R46" s="18"/>
      <c r="S46" s="18"/>
      <c r="T46" s="18"/>
    </row>
    <row r="47" spans="1:20" ht="24" customHeight="1">
      <c r="A47" s="160" t="s">
        <v>169</v>
      </c>
      <c r="B47" s="214"/>
      <c r="C47" s="230"/>
      <c r="D47" s="195">
        <v>340</v>
      </c>
      <c r="E47" s="181">
        <v>110310</v>
      </c>
      <c r="F47" s="158">
        <f t="shared" si="0"/>
        <v>6417066.12</v>
      </c>
      <c r="G47" s="158">
        <f t="shared" si="3"/>
        <v>0</v>
      </c>
      <c r="H47" s="158">
        <f t="shared" si="3"/>
        <v>0</v>
      </c>
      <c r="I47" s="158">
        <v>5953002.32</v>
      </c>
      <c r="J47" s="158"/>
      <c r="K47" s="158"/>
      <c r="L47" s="158">
        <v>464063.8</v>
      </c>
      <c r="M47" s="158"/>
      <c r="N47" s="158"/>
      <c r="O47" s="18"/>
      <c r="P47" s="18"/>
      <c r="Q47" s="18"/>
      <c r="R47" s="18"/>
      <c r="S47" s="18"/>
      <c r="T47" s="18"/>
    </row>
    <row r="48" spans="1:20" ht="24" customHeight="1">
      <c r="A48" s="160" t="s">
        <v>243</v>
      </c>
      <c r="B48" s="214"/>
      <c r="C48" s="230"/>
      <c r="D48" s="195">
        <v>340</v>
      </c>
      <c r="E48" s="181">
        <v>110350</v>
      </c>
      <c r="F48" s="158">
        <f t="shared" si="0"/>
        <v>8127142.21</v>
      </c>
      <c r="G48" s="158"/>
      <c r="H48" s="158"/>
      <c r="I48" s="158">
        <f>3690962+1065821.37+2417281.73</f>
        <v>7174065.1</v>
      </c>
      <c r="J48" s="158"/>
      <c r="K48" s="158"/>
      <c r="L48" s="158">
        <v>953077.11</v>
      </c>
      <c r="M48" s="158"/>
      <c r="N48" s="158"/>
      <c r="O48" s="18"/>
      <c r="P48" s="18"/>
      <c r="Q48" s="18"/>
      <c r="R48" s="18"/>
      <c r="S48" s="18"/>
      <c r="T48" s="18"/>
    </row>
    <row r="49" spans="1:20" ht="37.5">
      <c r="A49" s="160" t="s">
        <v>94</v>
      </c>
      <c r="B49" s="214"/>
      <c r="C49" s="230"/>
      <c r="D49" s="195">
        <v>340</v>
      </c>
      <c r="E49" s="181">
        <v>110350</v>
      </c>
      <c r="F49" s="158">
        <f t="shared" si="0"/>
        <v>100000</v>
      </c>
      <c r="G49" s="158">
        <f t="shared" si="3"/>
        <v>0</v>
      </c>
      <c r="H49" s="158">
        <f t="shared" si="3"/>
        <v>0</v>
      </c>
      <c r="I49" s="158">
        <v>100000</v>
      </c>
      <c r="J49" s="158"/>
      <c r="K49" s="158"/>
      <c r="L49" s="158"/>
      <c r="M49" s="158"/>
      <c r="N49" s="158"/>
      <c r="O49" s="18"/>
      <c r="P49" s="18"/>
      <c r="Q49" s="18"/>
      <c r="R49" s="18"/>
      <c r="S49" s="18"/>
      <c r="T49" s="18"/>
    </row>
    <row r="50" spans="1:20" ht="18.75">
      <c r="A50" s="160" t="s">
        <v>95</v>
      </c>
      <c r="B50" s="214"/>
      <c r="C50" s="230"/>
      <c r="D50" s="195">
        <v>340</v>
      </c>
      <c r="E50" s="181">
        <v>110320</v>
      </c>
      <c r="F50" s="158">
        <f t="shared" si="0"/>
        <v>20662.82</v>
      </c>
      <c r="G50" s="158">
        <f t="shared" si="3"/>
        <v>0</v>
      </c>
      <c r="H50" s="158">
        <f t="shared" si="3"/>
        <v>0</v>
      </c>
      <c r="I50" s="158">
        <v>20662.82</v>
      </c>
      <c r="J50" s="158"/>
      <c r="K50" s="158"/>
      <c r="L50" s="158"/>
      <c r="M50" s="158"/>
      <c r="N50" s="158"/>
      <c r="O50" s="18"/>
      <c r="P50" s="18"/>
      <c r="Q50" s="18"/>
      <c r="R50" s="18"/>
      <c r="S50" s="18"/>
      <c r="T50" s="18"/>
    </row>
    <row r="51" spans="1:20" ht="37.5">
      <c r="A51" s="160" t="s">
        <v>242</v>
      </c>
      <c r="B51" s="130"/>
      <c r="C51" s="130"/>
      <c r="D51" s="195">
        <v>340</v>
      </c>
      <c r="E51" s="181">
        <v>110340</v>
      </c>
      <c r="F51" s="158">
        <f t="shared" si="0"/>
        <v>1105568.4</v>
      </c>
      <c r="G51" s="158"/>
      <c r="H51" s="158"/>
      <c r="I51" s="158">
        <v>1000129.4</v>
      </c>
      <c r="J51" s="158"/>
      <c r="K51" s="158"/>
      <c r="L51" s="158">
        <v>105439</v>
      </c>
      <c r="M51" s="158"/>
      <c r="N51" s="158"/>
      <c r="O51" s="131"/>
      <c r="P51" s="131"/>
      <c r="Q51" s="131"/>
      <c r="R51" s="131"/>
      <c r="S51" s="131"/>
      <c r="T51" s="131"/>
    </row>
    <row r="52" spans="1:14" ht="18.75">
      <c r="A52" s="160" t="s">
        <v>168</v>
      </c>
      <c r="B52" s="160"/>
      <c r="C52" s="160"/>
      <c r="D52" s="195">
        <v>340</v>
      </c>
      <c r="E52" s="181">
        <v>110350</v>
      </c>
      <c r="F52" s="158">
        <f t="shared" si="0"/>
        <v>0</v>
      </c>
      <c r="G52" s="178"/>
      <c r="H52" s="178"/>
      <c r="I52" s="158"/>
      <c r="J52" s="178"/>
      <c r="K52" s="178"/>
      <c r="L52" s="178"/>
      <c r="M52" s="178"/>
      <c r="N52" s="178"/>
    </row>
    <row r="53" spans="1:3" ht="15.75">
      <c r="A53" s="11"/>
      <c r="B53" s="11"/>
      <c r="C53" s="11"/>
    </row>
    <row r="54" spans="1:11" s="3" customFormat="1" ht="18.75">
      <c r="A54" s="5"/>
      <c r="B54" s="5"/>
      <c r="C54" s="5"/>
      <c r="H54" s="3" t="s">
        <v>121</v>
      </c>
      <c r="I54" s="138"/>
      <c r="K54" s="34" t="s">
        <v>261</v>
      </c>
    </row>
    <row r="55" spans="1:11" s="3" customFormat="1" ht="18.75">
      <c r="A55" s="3" t="s">
        <v>90</v>
      </c>
      <c r="H55" s="3" t="s">
        <v>20</v>
      </c>
      <c r="I55" s="138"/>
      <c r="K55" s="3" t="s">
        <v>122</v>
      </c>
    </row>
    <row r="56" spans="1:9" s="3" customFormat="1" ht="18.75">
      <c r="A56" s="3" t="s">
        <v>174</v>
      </c>
      <c r="H56" s="35"/>
      <c r="I56" s="138"/>
    </row>
    <row r="57" spans="4:11" s="3" customFormat="1" ht="26.25" customHeight="1">
      <c r="D57" s="193"/>
      <c r="E57" s="193"/>
      <c r="H57" s="35" t="s">
        <v>121</v>
      </c>
      <c r="I57" s="138"/>
      <c r="K57" s="34"/>
    </row>
    <row r="58" spans="1:11" s="3" customFormat="1" ht="41.25" customHeight="1">
      <c r="A58" s="193" t="s">
        <v>170</v>
      </c>
      <c r="B58" s="210"/>
      <c r="C58" s="210"/>
      <c r="H58" s="3" t="s">
        <v>20</v>
      </c>
      <c r="I58" s="138"/>
      <c r="K58" s="3" t="s">
        <v>66</v>
      </c>
    </row>
    <row r="59" spans="1:6" s="3" customFormat="1" ht="18.75">
      <c r="A59" s="3" t="s">
        <v>174</v>
      </c>
      <c r="F59" s="35"/>
    </row>
    <row r="60" spans="1:6" s="3" customFormat="1" ht="18.75">
      <c r="A60" s="3" t="s">
        <v>123</v>
      </c>
      <c r="F60" s="35"/>
    </row>
    <row r="61" s="3" customFormat="1" ht="18.75">
      <c r="F61" s="35"/>
    </row>
    <row r="62" s="3" customFormat="1" ht="18.75"/>
    <row r="63" spans="1:3" ht="18.75">
      <c r="A63" s="3"/>
      <c r="B63" s="3"/>
      <c r="C63" s="3"/>
    </row>
  </sheetData>
  <sheetProtection/>
  <mergeCells count="14">
    <mergeCell ref="B5:B8"/>
    <mergeCell ref="C5:C8"/>
    <mergeCell ref="A3:N3"/>
    <mergeCell ref="E5:E8"/>
    <mergeCell ref="I7:K7"/>
    <mergeCell ref="L7:N7"/>
    <mergeCell ref="A5:A8"/>
    <mergeCell ref="D5:D8"/>
    <mergeCell ref="F5:N5"/>
    <mergeCell ref="F6:H7"/>
    <mergeCell ref="I6:N6"/>
    <mergeCell ref="O7:Q7"/>
    <mergeCell ref="R7:T7"/>
    <mergeCell ref="O5:T6"/>
  </mergeCells>
  <printOptions/>
  <pageMargins left="0.9055118110236221" right="0.31496062992125984" top="0.5511811023622047" bottom="0.35433070866141736" header="0.31496062992125984" footer="0.31496062992125984"/>
  <pageSetup fitToHeight="2" horizontalDpi="600" verticalDpi="600" orientation="landscape" paperSize="9" scale="49" r:id="rId3"/>
  <rowBreaks count="1" manualBreakCount="1">
    <brk id="25" max="11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15"/>
  <sheetViews>
    <sheetView view="pageBreakPreview" zoomScaleSheetLayoutView="100" zoomScalePageLayoutView="0" workbookViewId="0" topLeftCell="A1">
      <pane xSplit="2" ySplit="9" topLeftCell="D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3" sqref="B13"/>
    </sheetView>
  </sheetViews>
  <sheetFormatPr defaultColWidth="9.140625" defaultRowHeight="15"/>
  <cols>
    <col min="1" max="1" width="63.140625" style="15" customWidth="1"/>
    <col min="2" max="2" width="32.8515625" style="15" customWidth="1"/>
    <col min="3" max="3" width="72.421875" style="15" customWidth="1"/>
    <col min="4" max="16384" width="9.140625" style="15" customWidth="1"/>
  </cols>
  <sheetData>
    <row r="1" ht="15">
      <c r="C1" s="112" t="s">
        <v>55</v>
      </c>
    </row>
    <row r="2" ht="15">
      <c r="A2" s="126"/>
    </row>
    <row r="3" spans="1:3" ht="32.25" customHeight="1">
      <c r="A3" s="335" t="s">
        <v>56</v>
      </c>
      <c r="B3" s="335"/>
      <c r="C3" s="335"/>
    </row>
    <row r="4" ht="18" customHeight="1">
      <c r="A4" s="126"/>
    </row>
    <row r="5" spans="1:3" ht="43.5" customHeight="1">
      <c r="A5" s="127" t="s">
        <v>15</v>
      </c>
      <c r="B5" s="127" t="s">
        <v>26</v>
      </c>
      <c r="C5" s="127" t="s">
        <v>227</v>
      </c>
    </row>
    <row r="6" spans="1:3" ht="27" customHeight="1">
      <c r="A6" s="124" t="s">
        <v>228</v>
      </c>
      <c r="B6" s="155" t="s">
        <v>257</v>
      </c>
      <c r="C6" s="125"/>
    </row>
    <row r="7" spans="1:3" ht="45">
      <c r="A7" s="124" t="s">
        <v>229</v>
      </c>
      <c r="B7" s="155" t="s">
        <v>258</v>
      </c>
      <c r="C7" s="125"/>
    </row>
    <row r="8" spans="1:3" ht="35.25" customHeight="1">
      <c r="A8" s="124" t="s">
        <v>259</v>
      </c>
      <c r="B8" s="155">
        <v>30</v>
      </c>
      <c r="C8" s="130"/>
    </row>
    <row r="9" ht="28.5" customHeight="1"/>
    <row r="13" spans="1:3" ht="15">
      <c r="A13" s="128" t="s">
        <v>216</v>
      </c>
      <c r="B13" s="129" t="s">
        <v>261</v>
      </c>
      <c r="C13" s="129"/>
    </row>
    <row r="14" spans="1:3" ht="15">
      <c r="A14" s="15" t="s">
        <v>217</v>
      </c>
      <c r="B14" s="129"/>
      <c r="C14" s="129"/>
    </row>
    <row r="15" spans="1:3" ht="15">
      <c r="A15" s="15" t="s">
        <v>67</v>
      </c>
      <c r="B15" s="129"/>
      <c r="C15" s="129"/>
    </row>
    <row r="19" ht="62.25" customHeight="1"/>
    <row r="29" ht="80.25" customHeight="1"/>
    <row r="30" ht="37.5" customHeight="1" hidden="1"/>
  </sheetData>
  <sheetProtection/>
  <mergeCells count="1">
    <mergeCell ref="A3:C3"/>
  </mergeCells>
  <hyperlinks>
    <hyperlink ref="A7" r:id="rId1" display="consultantplus://offline/ref=E8A6DE5D2340E232D26F92EFCE4A7092BAFFFA685AF9FDD6BE71C61629MCv8L"/>
  </hyperlink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landscape" paperSize="9" scale="82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71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"/>
    </sheetView>
  </sheetViews>
  <sheetFormatPr defaultColWidth="9.140625" defaultRowHeight="15"/>
  <cols>
    <col min="1" max="1" width="68.00390625" style="0" customWidth="1"/>
    <col min="2" max="2" width="16.8515625" style="0" customWidth="1"/>
    <col min="3" max="3" width="29.8515625" style="0" customWidth="1"/>
    <col min="4" max="4" width="47.28125" style="0" customWidth="1"/>
  </cols>
  <sheetData>
    <row r="1" spans="1:4" ht="18.75">
      <c r="A1" s="19"/>
      <c r="B1" s="19"/>
      <c r="C1" s="19"/>
      <c r="D1" s="8" t="s">
        <v>57</v>
      </c>
    </row>
    <row r="2" spans="1:4" ht="46.5" customHeight="1">
      <c r="A2" s="337" t="s">
        <v>69</v>
      </c>
      <c r="B2" s="337"/>
      <c r="C2" s="337"/>
      <c r="D2" s="337"/>
    </row>
    <row r="3" spans="1:4" s="5" customFormat="1" ht="29.25" customHeight="1">
      <c r="A3" s="70"/>
      <c r="B3" s="70"/>
      <c r="C3" s="70"/>
      <c r="D3" s="71"/>
    </row>
    <row r="4" spans="1:4" ht="35.25" customHeight="1">
      <c r="A4" s="72" t="s">
        <v>120</v>
      </c>
      <c r="B4" s="19"/>
      <c r="C4" s="19"/>
      <c r="D4" s="19"/>
    </row>
    <row r="5" spans="1:4" ht="112.5">
      <c r="A5" s="21" t="s">
        <v>15</v>
      </c>
      <c r="B5" s="21" t="s">
        <v>36</v>
      </c>
      <c r="C5" s="21" t="s">
        <v>61</v>
      </c>
      <c r="D5" s="21" t="s">
        <v>58</v>
      </c>
    </row>
    <row r="6" spans="1:4" ht="18.75">
      <c r="A6" s="21">
        <v>1</v>
      </c>
      <c r="B6" s="21">
        <v>2</v>
      </c>
      <c r="C6" s="21">
        <v>3</v>
      </c>
      <c r="D6" s="21">
        <v>4</v>
      </c>
    </row>
    <row r="7" spans="1:4" s="5" customFormat="1" ht="16.5" customHeight="1">
      <c r="A7" s="27" t="s">
        <v>62</v>
      </c>
      <c r="B7" s="28"/>
      <c r="C7" s="28"/>
      <c r="D7" s="29"/>
    </row>
    <row r="8" spans="1:4" ht="37.5">
      <c r="A8" s="22" t="s">
        <v>114</v>
      </c>
      <c r="B8" s="22"/>
      <c r="C8" s="22"/>
      <c r="D8" s="22"/>
    </row>
    <row r="9" spans="1:4" ht="18.75">
      <c r="A9" s="22" t="s">
        <v>59</v>
      </c>
      <c r="B9" s="21"/>
      <c r="C9" s="21"/>
      <c r="D9" s="21"/>
    </row>
    <row r="10" spans="1:4" ht="18.75">
      <c r="A10" s="22" t="s">
        <v>25</v>
      </c>
      <c r="B10" s="21"/>
      <c r="C10" s="21"/>
      <c r="D10" s="21"/>
    </row>
    <row r="11" spans="1:4" ht="18.75">
      <c r="A11" s="22"/>
      <c r="B11" s="21"/>
      <c r="C11" s="21"/>
      <c r="D11" s="21"/>
    </row>
    <row r="12" spans="1:4" ht="18.75">
      <c r="A12" s="22"/>
      <c r="B12" s="21"/>
      <c r="C12" s="21"/>
      <c r="D12" s="21"/>
    </row>
    <row r="13" spans="1:4" ht="18.75">
      <c r="A13" s="22" t="s">
        <v>60</v>
      </c>
      <c r="B13" s="21"/>
      <c r="C13" s="21"/>
      <c r="D13" s="21"/>
    </row>
    <row r="14" spans="1:4" ht="18.75">
      <c r="A14" s="22" t="s">
        <v>25</v>
      </c>
      <c r="B14" s="21"/>
      <c r="C14" s="21"/>
      <c r="D14" s="21"/>
    </row>
    <row r="15" spans="1:4" ht="18.75">
      <c r="A15" s="22"/>
      <c r="B15" s="21"/>
      <c r="C15" s="21"/>
      <c r="D15" s="21"/>
    </row>
    <row r="16" spans="1:4" ht="18.75">
      <c r="A16" s="22"/>
      <c r="B16" s="21"/>
      <c r="C16" s="21"/>
      <c r="D16" s="21"/>
    </row>
    <row r="17" spans="1:4" ht="37.5">
      <c r="A17" s="22" t="s">
        <v>115</v>
      </c>
      <c r="B17" s="21"/>
      <c r="C17" s="21"/>
      <c r="D17" s="21"/>
    </row>
    <row r="18" spans="1:4" s="5" customFormat="1" ht="39.75" customHeight="1">
      <c r="A18" s="27" t="s">
        <v>68</v>
      </c>
      <c r="B18" s="28"/>
      <c r="C18" s="28"/>
      <c r="D18" s="29"/>
    </row>
    <row r="19" spans="1:4" s="5" customFormat="1" ht="37.5">
      <c r="A19" s="22" t="s">
        <v>114</v>
      </c>
      <c r="B19" s="22"/>
      <c r="C19" s="22"/>
      <c r="D19" s="22"/>
    </row>
    <row r="20" spans="1:4" s="5" customFormat="1" ht="18.75">
      <c r="A20" s="22" t="s">
        <v>59</v>
      </c>
      <c r="B20" s="21"/>
      <c r="C20" s="21"/>
      <c r="D20" s="21"/>
    </row>
    <row r="21" spans="1:4" s="5" customFormat="1" ht="18.75">
      <c r="A21" s="22" t="s">
        <v>25</v>
      </c>
      <c r="B21" s="21"/>
      <c r="C21" s="21"/>
      <c r="D21" s="21"/>
    </row>
    <row r="22" spans="1:4" s="5" customFormat="1" ht="18.75">
      <c r="A22" s="22"/>
      <c r="B22" s="21"/>
      <c r="C22" s="21"/>
      <c r="D22" s="21"/>
    </row>
    <row r="23" spans="1:4" s="5" customFormat="1" ht="18.75">
      <c r="A23" s="22"/>
      <c r="B23" s="21"/>
      <c r="C23" s="21"/>
      <c r="D23" s="21"/>
    </row>
    <row r="24" spans="1:4" s="5" customFormat="1" ht="18.75">
      <c r="A24" s="22" t="s">
        <v>60</v>
      </c>
      <c r="B24" s="21"/>
      <c r="C24" s="21"/>
      <c r="D24" s="21"/>
    </row>
    <row r="25" spans="1:4" s="5" customFormat="1" ht="18.75">
      <c r="A25" s="22" t="s">
        <v>25</v>
      </c>
      <c r="B25" s="21"/>
      <c r="C25" s="21"/>
      <c r="D25" s="21"/>
    </row>
    <row r="26" spans="1:4" s="5" customFormat="1" ht="18.75">
      <c r="A26" s="22"/>
      <c r="B26" s="21"/>
      <c r="C26" s="21"/>
      <c r="D26" s="21"/>
    </row>
    <row r="27" spans="1:4" s="5" customFormat="1" ht="18.75">
      <c r="A27" s="22"/>
      <c r="B27" s="21"/>
      <c r="C27" s="21"/>
      <c r="D27" s="21"/>
    </row>
    <row r="28" spans="1:4" s="5" customFormat="1" ht="37.5">
      <c r="A28" s="22" t="s">
        <v>115</v>
      </c>
      <c r="B28" s="21"/>
      <c r="C28" s="21"/>
      <c r="D28" s="21"/>
    </row>
    <row r="29" spans="1:4" s="5" customFormat="1" ht="54.75" customHeight="1">
      <c r="A29" s="27" t="s">
        <v>37</v>
      </c>
      <c r="B29" s="28"/>
      <c r="C29" s="28"/>
      <c r="D29" s="29"/>
    </row>
    <row r="30" spans="1:4" s="5" customFormat="1" ht="37.5">
      <c r="A30" s="22" t="s">
        <v>114</v>
      </c>
      <c r="B30" s="22"/>
      <c r="C30" s="22"/>
      <c r="D30" s="22"/>
    </row>
    <row r="31" spans="1:4" s="5" customFormat="1" ht="18.75">
      <c r="A31" s="22" t="s">
        <v>59</v>
      </c>
      <c r="B31" s="21"/>
      <c r="C31" s="21"/>
      <c r="D31" s="21"/>
    </row>
    <row r="32" spans="1:4" s="5" customFormat="1" ht="18.75">
      <c r="A32" s="22" t="s">
        <v>25</v>
      </c>
      <c r="B32" s="21"/>
      <c r="C32" s="21"/>
      <c r="D32" s="21"/>
    </row>
    <row r="33" spans="1:4" s="5" customFormat="1" ht="18.75">
      <c r="A33" s="22"/>
      <c r="B33" s="21"/>
      <c r="C33" s="21"/>
      <c r="D33" s="21"/>
    </row>
    <row r="34" spans="1:4" s="5" customFormat="1" ht="18.75">
      <c r="A34" s="22"/>
      <c r="B34" s="21"/>
      <c r="C34" s="21"/>
      <c r="D34" s="21"/>
    </row>
    <row r="35" spans="1:4" s="5" customFormat="1" ht="18.75">
      <c r="A35" s="22" t="s">
        <v>60</v>
      </c>
      <c r="B35" s="21"/>
      <c r="C35" s="21"/>
      <c r="D35" s="21"/>
    </row>
    <row r="36" spans="1:4" s="5" customFormat="1" ht="18.75">
      <c r="A36" s="22" t="s">
        <v>25</v>
      </c>
      <c r="B36" s="21"/>
      <c r="C36" s="21"/>
      <c r="D36" s="21"/>
    </row>
    <row r="37" spans="1:4" s="5" customFormat="1" ht="18.75">
      <c r="A37" s="22"/>
      <c r="B37" s="21"/>
      <c r="C37" s="21"/>
      <c r="D37" s="21"/>
    </row>
    <row r="38" spans="1:4" s="5" customFormat="1" ht="18.75">
      <c r="A38" s="22"/>
      <c r="B38" s="21"/>
      <c r="C38" s="21"/>
      <c r="D38" s="21"/>
    </row>
    <row r="39" spans="1:4" s="5" customFormat="1" ht="37.5">
      <c r="A39" s="22" t="s">
        <v>115</v>
      </c>
      <c r="B39" s="21"/>
      <c r="C39" s="21"/>
      <c r="D39" s="21"/>
    </row>
    <row r="40" spans="1:4" s="5" customFormat="1" ht="16.5" customHeight="1">
      <c r="A40" s="27" t="s">
        <v>38</v>
      </c>
      <c r="B40" s="28"/>
      <c r="C40" s="28"/>
      <c r="D40" s="29"/>
    </row>
    <row r="41" spans="1:4" s="5" customFormat="1" ht="37.5">
      <c r="A41" s="22" t="s">
        <v>114</v>
      </c>
      <c r="B41" s="22"/>
      <c r="C41" s="22"/>
      <c r="D41" s="22"/>
    </row>
    <row r="42" spans="1:4" s="5" customFormat="1" ht="18.75">
      <c r="A42" s="22" t="s">
        <v>59</v>
      </c>
      <c r="B42" s="21"/>
      <c r="C42" s="21"/>
      <c r="D42" s="21"/>
    </row>
    <row r="43" spans="1:4" s="5" customFormat="1" ht="18.75">
      <c r="A43" s="22" t="s">
        <v>25</v>
      </c>
      <c r="B43" s="21"/>
      <c r="C43" s="21"/>
      <c r="D43" s="21"/>
    </row>
    <row r="44" spans="1:4" s="5" customFormat="1" ht="18.75">
      <c r="A44" s="22"/>
      <c r="B44" s="21"/>
      <c r="C44" s="21"/>
      <c r="D44" s="21"/>
    </row>
    <row r="45" spans="1:4" s="5" customFormat="1" ht="18.75">
      <c r="A45" s="22"/>
      <c r="B45" s="21"/>
      <c r="C45" s="21"/>
      <c r="D45" s="21"/>
    </row>
    <row r="46" spans="1:4" s="5" customFormat="1" ht="18.75">
      <c r="A46" s="22" t="s">
        <v>60</v>
      </c>
      <c r="B46" s="21"/>
      <c r="C46" s="21"/>
      <c r="D46" s="21"/>
    </row>
    <row r="47" spans="1:4" s="5" customFormat="1" ht="18.75">
      <c r="A47" s="22" t="s">
        <v>25</v>
      </c>
      <c r="B47" s="21"/>
      <c r="C47" s="21"/>
      <c r="D47" s="21"/>
    </row>
    <row r="48" spans="1:4" s="5" customFormat="1" ht="18.75">
      <c r="A48" s="22"/>
      <c r="B48" s="21"/>
      <c r="C48" s="21"/>
      <c r="D48" s="21"/>
    </row>
    <row r="49" spans="1:4" s="5" customFormat="1" ht="18.75">
      <c r="A49" s="22"/>
      <c r="B49" s="21"/>
      <c r="C49" s="21"/>
      <c r="D49" s="21"/>
    </row>
    <row r="50" spans="1:4" s="5" customFormat="1" ht="37.5">
      <c r="A50" s="22" t="s">
        <v>115</v>
      </c>
      <c r="B50" s="21"/>
      <c r="C50" s="21"/>
      <c r="D50" s="21"/>
    </row>
    <row r="51" spans="1:4" s="5" customFormat="1" ht="55.5" customHeight="1">
      <c r="A51" s="27" t="s">
        <v>39</v>
      </c>
      <c r="B51" s="28"/>
      <c r="C51" s="28"/>
      <c r="D51" s="29"/>
    </row>
    <row r="52" spans="1:4" s="5" customFormat="1" ht="37.5">
      <c r="A52" s="22" t="s">
        <v>114</v>
      </c>
      <c r="B52" s="22"/>
      <c r="C52" s="22"/>
      <c r="D52" s="22"/>
    </row>
    <row r="53" spans="1:4" s="5" customFormat="1" ht="18.75">
      <c r="A53" s="22" t="s">
        <v>59</v>
      </c>
      <c r="B53" s="21"/>
      <c r="C53" s="21"/>
      <c r="D53" s="21"/>
    </row>
    <row r="54" spans="1:4" s="5" customFormat="1" ht="18.75">
      <c r="A54" s="22" t="s">
        <v>25</v>
      </c>
      <c r="B54" s="21"/>
      <c r="C54" s="21"/>
      <c r="D54" s="21"/>
    </row>
    <row r="55" spans="1:4" s="5" customFormat="1" ht="18.75">
      <c r="A55" s="22"/>
      <c r="B55" s="21"/>
      <c r="C55" s="21"/>
      <c r="D55" s="21"/>
    </row>
    <row r="56" spans="1:4" s="5" customFormat="1" ht="18.75">
      <c r="A56" s="22"/>
      <c r="B56" s="21"/>
      <c r="C56" s="21"/>
      <c r="D56" s="21"/>
    </row>
    <row r="57" spans="1:4" s="5" customFormat="1" ht="18.75">
      <c r="A57" s="22" t="s">
        <v>60</v>
      </c>
      <c r="B57" s="21"/>
      <c r="C57" s="21"/>
      <c r="D57" s="21"/>
    </row>
    <row r="58" spans="1:4" s="5" customFormat="1" ht="18.75">
      <c r="A58" s="22" t="s">
        <v>25</v>
      </c>
      <c r="B58" s="21"/>
      <c r="C58" s="21"/>
      <c r="D58" s="21"/>
    </row>
    <row r="59" spans="1:4" s="5" customFormat="1" ht="18.75">
      <c r="A59" s="22"/>
      <c r="B59" s="21"/>
      <c r="C59" s="21"/>
      <c r="D59" s="21"/>
    </row>
    <row r="60" spans="1:4" s="5" customFormat="1" ht="18.75">
      <c r="A60" s="22"/>
      <c r="B60" s="21"/>
      <c r="C60" s="21"/>
      <c r="D60" s="21"/>
    </row>
    <row r="61" spans="1:4" s="5" customFormat="1" ht="37.5">
      <c r="A61" s="22" t="s">
        <v>115</v>
      </c>
      <c r="B61" s="21"/>
      <c r="C61" s="21"/>
      <c r="D61" s="21"/>
    </row>
    <row r="62" spans="1:4" s="5" customFormat="1" ht="34.5" customHeight="1">
      <c r="A62" s="336" t="s">
        <v>72</v>
      </c>
      <c r="B62" s="336"/>
      <c r="C62" s="336"/>
      <c r="D62" s="336"/>
    </row>
    <row r="63" spans="1:4" ht="51" customHeight="1">
      <c r="A63" s="26" t="s">
        <v>63</v>
      </c>
      <c r="B63" s="25"/>
      <c r="C63" s="30" t="s">
        <v>70</v>
      </c>
      <c r="D63" s="30" t="s">
        <v>71</v>
      </c>
    </row>
    <row r="64" spans="1:4" s="5" customFormat="1" ht="18.75">
      <c r="A64" s="9" t="s">
        <v>67</v>
      </c>
      <c r="B64" s="23"/>
      <c r="C64" s="31" t="s">
        <v>20</v>
      </c>
      <c r="D64" s="31" t="s">
        <v>66</v>
      </c>
    </row>
    <row r="65" spans="1:4" ht="43.5" customHeight="1">
      <c r="A65" s="24" t="s">
        <v>64</v>
      </c>
      <c r="B65" s="25"/>
      <c r="C65" s="30" t="s">
        <v>70</v>
      </c>
      <c r="D65" s="30" t="s">
        <v>71</v>
      </c>
    </row>
    <row r="66" spans="1:4" s="5" customFormat="1" ht="18.75">
      <c r="A66" s="9" t="s">
        <v>67</v>
      </c>
      <c r="B66" s="23"/>
      <c r="C66" s="31" t="s">
        <v>20</v>
      </c>
      <c r="D66" s="31" t="s">
        <v>66</v>
      </c>
    </row>
    <row r="67" spans="1:4" ht="47.25" customHeight="1">
      <c r="A67" s="24" t="s">
        <v>65</v>
      </c>
      <c r="B67" s="25"/>
      <c r="C67" s="30" t="s">
        <v>70</v>
      </c>
      <c r="D67" s="30" t="s">
        <v>71</v>
      </c>
    </row>
    <row r="68" spans="1:4" ht="15" customHeight="1">
      <c r="A68" s="9" t="s">
        <v>67</v>
      </c>
      <c r="B68" s="23"/>
      <c r="C68" s="31" t="s">
        <v>20</v>
      </c>
      <c r="D68" s="31" t="s">
        <v>66</v>
      </c>
    </row>
    <row r="69" spans="2:4" ht="15">
      <c r="B69" s="20"/>
      <c r="C69" s="15"/>
      <c r="D69" s="15"/>
    </row>
    <row r="70" spans="3:4" ht="15">
      <c r="C70" s="15"/>
      <c r="D70" s="15"/>
    </row>
    <row r="71" spans="3:4" ht="15">
      <c r="C71" s="15"/>
      <c r="D71" s="15"/>
    </row>
  </sheetData>
  <sheetProtection/>
  <autoFilter ref="A6:D6"/>
  <mergeCells count="2">
    <mergeCell ref="A62:D62"/>
    <mergeCell ref="A2:D2"/>
  </mergeCells>
  <printOptions/>
  <pageMargins left="0.31496062992125984" right="0.31496062992125984" top="0.35433070866141736" bottom="0.35433070866141736" header="0.31496062992125984" footer="0.31496062992125984"/>
  <pageSetup fitToHeight="4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7">
      <selection activeCell="Q36" sqref="Q36"/>
    </sheetView>
  </sheetViews>
  <sheetFormatPr defaultColWidth="8.8515625" defaultRowHeight="15"/>
  <cols>
    <col min="1" max="1" width="5.00390625" style="51" customWidth="1"/>
    <col min="2" max="2" width="33.00390625" style="51" customWidth="1"/>
    <col min="3" max="4" width="14.00390625" style="51" customWidth="1"/>
    <col min="5" max="8" width="13.28125" style="51" customWidth="1"/>
    <col min="9" max="9" width="13.7109375" style="51" customWidth="1"/>
    <col min="10" max="10" width="14.421875" style="51" customWidth="1"/>
    <col min="11" max="11" width="18.421875" style="51" customWidth="1"/>
    <col min="12" max="12" width="13.28125" style="51" customWidth="1"/>
    <col min="13" max="16384" width="8.8515625" style="51" customWidth="1"/>
  </cols>
  <sheetData>
    <row r="1" spans="1:12" s="38" customFormat="1" ht="16.5" customHeight="1">
      <c r="A1" s="3"/>
      <c r="B1" s="45"/>
      <c r="C1" s="81"/>
      <c r="D1" s="81"/>
      <c r="E1" s="81"/>
      <c r="F1" s="81"/>
      <c r="L1" s="8" t="s">
        <v>81</v>
      </c>
    </row>
    <row r="2" spans="1:12" s="38" customFormat="1" ht="15.75" customHeight="1">
      <c r="A2" s="3"/>
      <c r="B2" s="45"/>
      <c r="C2" s="81"/>
      <c r="D2" s="81"/>
      <c r="E2" s="81"/>
      <c r="F2" s="81"/>
      <c r="L2" s="6" t="s">
        <v>22</v>
      </c>
    </row>
    <row r="3" spans="1:12" s="38" customFormat="1" ht="15.75" customHeight="1">
      <c r="A3" s="3"/>
      <c r="B3" s="45"/>
      <c r="C3" s="81"/>
      <c r="D3" s="81"/>
      <c r="E3" s="81"/>
      <c r="F3" s="81"/>
      <c r="L3" s="6" t="s">
        <v>23</v>
      </c>
    </row>
    <row r="4" spans="1:12" s="38" customFormat="1" ht="15.75" customHeight="1">
      <c r="A4" s="3"/>
      <c r="B4" s="45"/>
      <c r="C4" s="81"/>
      <c r="D4" s="81"/>
      <c r="E4" s="81"/>
      <c r="F4" s="81"/>
      <c r="L4" s="6" t="s">
        <v>11</v>
      </c>
    </row>
    <row r="5" spans="1:12" s="38" customFormat="1" ht="15.75" customHeight="1">
      <c r="A5" s="3"/>
      <c r="B5" s="45"/>
      <c r="C5" s="81"/>
      <c r="D5" s="81"/>
      <c r="E5" s="81"/>
      <c r="F5" s="81"/>
      <c r="L5" s="6" t="s">
        <v>12</v>
      </c>
    </row>
    <row r="6" spans="1:12" s="38" customFormat="1" ht="15.75" customHeight="1">
      <c r="A6" s="3"/>
      <c r="B6" s="45"/>
      <c r="C6" s="81"/>
      <c r="D6" s="81"/>
      <c r="E6" s="81"/>
      <c r="F6" s="81"/>
      <c r="L6" s="6" t="s">
        <v>13</v>
      </c>
    </row>
    <row r="7" spans="1:12" s="38" customFormat="1" ht="15.75" customHeight="1">
      <c r="A7" s="3"/>
      <c r="B7" s="45"/>
      <c r="C7" s="81"/>
      <c r="D7" s="81"/>
      <c r="E7" s="81"/>
      <c r="F7" s="81"/>
      <c r="L7" s="82" t="s">
        <v>14</v>
      </c>
    </row>
    <row r="8" spans="1:13" s="38" customFormat="1" ht="14.25" customHeight="1">
      <c r="A8" s="3"/>
      <c r="B8" s="45"/>
      <c r="C8" s="81"/>
      <c r="D8" s="81"/>
      <c r="E8" s="81"/>
      <c r="F8" s="81"/>
      <c r="G8" s="81"/>
      <c r="M8" s="39"/>
    </row>
    <row r="9" spans="1:13" ht="1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8" t="s">
        <v>112</v>
      </c>
      <c r="M9" s="50"/>
    </row>
    <row r="10" spans="1:13" ht="9.75" customHeight="1" hidden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</row>
    <row r="11" spans="1:11" s="63" customFormat="1" ht="15.75">
      <c r="A11" s="353" t="s">
        <v>110</v>
      </c>
      <c r="B11" s="354"/>
      <c r="C11" s="354"/>
      <c r="D11" s="354"/>
      <c r="E11" s="354"/>
      <c r="F11" s="354"/>
      <c r="G11" s="354"/>
      <c r="H11" s="354"/>
      <c r="I11" s="354"/>
      <c r="J11" s="354"/>
      <c r="K11" s="354"/>
    </row>
    <row r="12" spans="1:12" s="1" customFormat="1" ht="15.75" customHeight="1">
      <c r="A12" s="85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</row>
    <row r="13" spans="1:12" s="1" customFormat="1" ht="18" customHeight="1">
      <c r="A13" s="85"/>
      <c r="B13" s="356" t="s">
        <v>93</v>
      </c>
      <c r="C13" s="356"/>
      <c r="D13" s="356"/>
      <c r="E13" s="356"/>
      <c r="F13" s="356"/>
      <c r="G13" s="356"/>
      <c r="H13" s="356"/>
      <c r="I13" s="356"/>
      <c r="J13" s="356"/>
      <c r="K13" s="356"/>
      <c r="L13" s="356"/>
    </row>
    <row r="14" s="63" customFormat="1" ht="0.75" customHeight="1">
      <c r="A14" s="86"/>
    </row>
    <row r="15" spans="1:12" s="63" customFormat="1" ht="31.5" customHeight="1">
      <c r="A15" s="345" t="s">
        <v>80</v>
      </c>
      <c r="B15" s="345" t="s">
        <v>96</v>
      </c>
      <c r="C15" s="345" t="s">
        <v>97</v>
      </c>
      <c r="D15" s="345" t="s">
        <v>137</v>
      </c>
      <c r="E15" s="347" t="s">
        <v>98</v>
      </c>
      <c r="F15" s="348"/>
      <c r="G15" s="348"/>
      <c r="H15" s="349"/>
      <c r="I15" s="345" t="s">
        <v>106</v>
      </c>
      <c r="J15" s="345" t="s">
        <v>105</v>
      </c>
      <c r="K15" s="339" t="s">
        <v>107</v>
      </c>
      <c r="L15" s="342" t="s">
        <v>103</v>
      </c>
    </row>
    <row r="16" spans="1:12" s="63" customFormat="1" ht="15.75">
      <c r="A16" s="350"/>
      <c r="B16" s="350"/>
      <c r="C16" s="350"/>
      <c r="D16" s="357"/>
      <c r="E16" s="345" t="s">
        <v>41</v>
      </c>
      <c r="F16" s="347" t="s">
        <v>109</v>
      </c>
      <c r="G16" s="348"/>
      <c r="H16" s="349"/>
      <c r="I16" s="350"/>
      <c r="J16" s="350"/>
      <c r="K16" s="340"/>
      <c r="L16" s="343"/>
    </row>
    <row r="17" spans="1:12" s="63" customFormat="1" ht="61.5" customHeight="1">
      <c r="A17" s="346"/>
      <c r="B17" s="346"/>
      <c r="C17" s="346"/>
      <c r="D17" s="358"/>
      <c r="E17" s="346"/>
      <c r="F17" s="62" t="s">
        <v>99</v>
      </c>
      <c r="G17" s="62" t="s">
        <v>100</v>
      </c>
      <c r="H17" s="62" t="s">
        <v>101</v>
      </c>
      <c r="I17" s="346"/>
      <c r="J17" s="346"/>
      <c r="K17" s="341"/>
      <c r="L17" s="344"/>
    </row>
    <row r="18" spans="1:12" s="88" customFormat="1" ht="33" customHeight="1">
      <c r="A18" s="62">
        <v>1</v>
      </c>
      <c r="B18" s="62">
        <v>2</v>
      </c>
      <c r="C18" s="62">
        <v>3</v>
      </c>
      <c r="D18" s="87" t="s">
        <v>138</v>
      </c>
      <c r="E18" s="62">
        <v>4</v>
      </c>
      <c r="F18" s="62">
        <v>5</v>
      </c>
      <c r="G18" s="62">
        <v>6</v>
      </c>
      <c r="H18" s="62">
        <v>7</v>
      </c>
      <c r="I18" s="62">
        <v>8</v>
      </c>
      <c r="J18" s="62">
        <v>9</v>
      </c>
      <c r="K18" s="83" t="s">
        <v>108</v>
      </c>
      <c r="L18" s="65">
        <v>11</v>
      </c>
    </row>
    <row r="19" spans="1:12" s="63" customFormat="1" ht="31.5">
      <c r="A19" s="89" t="s">
        <v>139</v>
      </c>
      <c r="B19" s="90" t="s">
        <v>140</v>
      </c>
      <c r="C19" s="91"/>
      <c r="D19" s="91"/>
      <c r="E19" s="91"/>
      <c r="F19" s="91"/>
      <c r="G19" s="91"/>
      <c r="H19" s="91"/>
      <c r="I19" s="91"/>
      <c r="J19" s="91"/>
      <c r="K19" s="91"/>
      <c r="L19" s="92"/>
    </row>
    <row r="20" spans="1:12" s="63" customFormat="1" ht="47.25">
      <c r="A20" s="89" t="s">
        <v>141</v>
      </c>
      <c r="B20" s="90" t="s">
        <v>142</v>
      </c>
      <c r="C20" s="91"/>
      <c r="D20" s="93"/>
      <c r="E20" s="93"/>
      <c r="F20" s="91"/>
      <c r="G20" s="91"/>
      <c r="H20" s="91"/>
      <c r="I20" s="91"/>
      <c r="J20" s="91"/>
      <c r="K20" s="94"/>
      <c r="L20" s="92"/>
    </row>
    <row r="21" spans="1:12" s="63" customFormat="1" ht="47.25">
      <c r="A21" s="89" t="s">
        <v>143</v>
      </c>
      <c r="B21" s="90" t="s">
        <v>144</v>
      </c>
      <c r="C21" s="91"/>
      <c r="D21" s="93"/>
      <c r="E21" s="93"/>
      <c r="F21" s="91"/>
      <c r="G21" s="91"/>
      <c r="H21" s="91"/>
      <c r="I21" s="91"/>
      <c r="J21" s="91"/>
      <c r="K21" s="94"/>
      <c r="L21" s="92"/>
    </row>
    <row r="22" spans="1:12" s="63" customFormat="1" ht="15.75">
      <c r="A22" s="89" t="s">
        <v>145</v>
      </c>
      <c r="B22" s="95" t="s">
        <v>146</v>
      </c>
      <c r="C22" s="91"/>
      <c r="D22" s="93"/>
      <c r="E22" s="93"/>
      <c r="F22" s="91"/>
      <c r="G22" s="91"/>
      <c r="H22" s="91"/>
      <c r="I22" s="91"/>
      <c r="J22" s="91"/>
      <c r="K22" s="94"/>
      <c r="L22" s="92"/>
    </row>
    <row r="23" spans="1:12" s="63" customFormat="1" ht="29.25" customHeight="1">
      <c r="A23" s="89" t="s">
        <v>147</v>
      </c>
      <c r="B23" s="95" t="s">
        <v>148</v>
      </c>
      <c r="C23" s="91"/>
      <c r="D23" s="93"/>
      <c r="E23" s="93"/>
      <c r="F23" s="91"/>
      <c r="G23" s="91"/>
      <c r="H23" s="91"/>
      <c r="I23" s="91"/>
      <c r="J23" s="91"/>
      <c r="K23" s="94"/>
      <c r="L23" s="92"/>
    </row>
    <row r="24" spans="1:12" s="63" customFormat="1" ht="29.25" customHeight="1">
      <c r="A24" s="89" t="s">
        <v>149</v>
      </c>
      <c r="B24" s="95" t="s">
        <v>150</v>
      </c>
      <c r="C24" s="91"/>
      <c r="D24" s="93"/>
      <c r="E24" s="93"/>
      <c r="F24" s="91"/>
      <c r="G24" s="91"/>
      <c r="H24" s="91"/>
      <c r="I24" s="91"/>
      <c r="J24" s="91"/>
      <c r="K24" s="94"/>
      <c r="L24" s="92"/>
    </row>
    <row r="25" spans="1:12" s="63" customFormat="1" ht="27" customHeight="1">
      <c r="A25" s="89" t="s">
        <v>151</v>
      </c>
      <c r="B25" s="95" t="s">
        <v>152</v>
      </c>
      <c r="C25" s="91"/>
      <c r="D25" s="93"/>
      <c r="E25" s="93"/>
      <c r="F25" s="91"/>
      <c r="G25" s="91"/>
      <c r="H25" s="91"/>
      <c r="I25" s="91"/>
      <c r="J25" s="91"/>
      <c r="K25" s="94"/>
      <c r="L25" s="92"/>
    </row>
    <row r="26" spans="1:12" s="98" customFormat="1" ht="15.75">
      <c r="A26" s="351" t="s">
        <v>79</v>
      </c>
      <c r="B26" s="351"/>
      <c r="C26" s="96"/>
      <c r="D26" s="96"/>
      <c r="E26" s="96"/>
      <c r="F26" s="96"/>
      <c r="G26" s="96"/>
      <c r="H26" s="96"/>
      <c r="I26" s="96"/>
      <c r="J26" s="96"/>
      <c r="K26" s="96"/>
      <c r="L26" s="97"/>
    </row>
    <row r="27" s="63" customFormat="1" ht="0.75" customHeight="1"/>
    <row r="28" s="99" customFormat="1" ht="12">
      <c r="B28" s="99" t="s">
        <v>104</v>
      </c>
    </row>
    <row r="29" s="99" customFormat="1" ht="12">
      <c r="B29" s="99" t="s">
        <v>153</v>
      </c>
    </row>
    <row r="30" s="63" customFormat="1" ht="15.75"/>
    <row r="31" spans="2:8" s="63" customFormat="1" ht="15.75">
      <c r="B31" s="63" t="s">
        <v>90</v>
      </c>
      <c r="E31" s="63" t="s">
        <v>125</v>
      </c>
      <c r="G31" s="352" t="s">
        <v>127</v>
      </c>
      <c r="H31" s="352"/>
    </row>
    <row r="32" spans="2:8" s="63" customFormat="1" ht="15.75">
      <c r="B32" s="63" t="s">
        <v>67</v>
      </c>
      <c r="E32" s="100" t="s">
        <v>20</v>
      </c>
      <c r="F32" s="100"/>
      <c r="G32" s="338" t="s">
        <v>66</v>
      </c>
      <c r="H32" s="338"/>
    </row>
    <row r="33" s="63" customFormat="1" ht="15.75"/>
    <row r="34" spans="2:7" s="63" customFormat="1" ht="15.75">
      <c r="B34" s="63" t="s">
        <v>91</v>
      </c>
      <c r="E34" s="63" t="s">
        <v>125</v>
      </c>
      <c r="G34" s="63" t="s">
        <v>128</v>
      </c>
    </row>
    <row r="35" spans="2:8" s="63" customFormat="1" ht="15.75">
      <c r="B35" s="101" t="s">
        <v>67</v>
      </c>
      <c r="E35" s="100" t="s">
        <v>20</v>
      </c>
      <c r="F35" s="100"/>
      <c r="G35" s="338" t="s">
        <v>66</v>
      </c>
      <c r="H35" s="338"/>
    </row>
    <row r="36" s="63" customFormat="1" ht="15.75"/>
    <row r="37" s="63" customFormat="1" ht="15.75"/>
    <row r="38" s="63" customFormat="1" ht="15.75"/>
    <row r="39" s="49" customFormat="1" ht="18.75"/>
    <row r="40" s="49" customFormat="1" ht="18.75"/>
    <row r="41" s="49" customFormat="1" ht="18.75"/>
    <row r="42" s="49" customFormat="1" ht="18.75"/>
    <row r="43" s="49" customFormat="1" ht="18.75"/>
  </sheetData>
  <sheetProtection/>
  <mergeCells count="18">
    <mergeCell ref="A26:B26"/>
    <mergeCell ref="G31:H31"/>
    <mergeCell ref="A11:K11"/>
    <mergeCell ref="B12:L12"/>
    <mergeCell ref="B13:L13"/>
    <mergeCell ref="A15:A17"/>
    <mergeCell ref="B15:B17"/>
    <mergeCell ref="C15:C17"/>
    <mergeCell ref="D15:D17"/>
    <mergeCell ref="E15:H15"/>
    <mergeCell ref="G32:H32"/>
    <mergeCell ref="G35:H35"/>
    <mergeCell ref="K15:K17"/>
    <mergeCell ref="L15:L17"/>
    <mergeCell ref="E16:E17"/>
    <mergeCell ref="F16:H16"/>
    <mergeCell ref="I15:I17"/>
    <mergeCell ref="J15:J17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4">
      <selection activeCell="K45" sqref="K45"/>
    </sheetView>
  </sheetViews>
  <sheetFormatPr defaultColWidth="8.8515625" defaultRowHeight="15"/>
  <cols>
    <col min="1" max="1" width="5.00390625" style="51" customWidth="1"/>
    <col min="2" max="2" width="33.00390625" style="51" customWidth="1"/>
    <col min="3" max="3" width="14.00390625" style="51" customWidth="1"/>
    <col min="4" max="7" width="13.28125" style="51" customWidth="1"/>
    <col min="8" max="8" width="13.7109375" style="51" customWidth="1"/>
    <col min="9" max="9" width="14.421875" style="51" customWidth="1"/>
    <col min="10" max="10" width="18.421875" style="51" customWidth="1"/>
    <col min="11" max="11" width="13.28125" style="51" customWidth="1"/>
    <col min="12" max="16384" width="8.8515625" style="51" customWidth="1"/>
  </cols>
  <sheetData>
    <row r="1" spans="1:11" s="38" customFormat="1" ht="16.5" customHeight="1">
      <c r="A1" s="3"/>
      <c r="B1" s="45"/>
      <c r="C1" s="81"/>
      <c r="D1" s="81"/>
      <c r="E1" s="81"/>
      <c r="K1" s="8" t="s">
        <v>81</v>
      </c>
    </row>
    <row r="2" spans="1:11" s="38" customFormat="1" ht="15.75" customHeight="1">
      <c r="A2" s="3"/>
      <c r="B2" s="45"/>
      <c r="C2" s="81"/>
      <c r="D2" s="81"/>
      <c r="E2" s="81"/>
      <c r="K2" s="6" t="s">
        <v>22</v>
      </c>
    </row>
    <row r="3" spans="1:11" s="38" customFormat="1" ht="15.75" customHeight="1">
      <c r="A3" s="3"/>
      <c r="B3" s="45"/>
      <c r="C3" s="81"/>
      <c r="D3" s="81"/>
      <c r="E3" s="81"/>
      <c r="K3" s="6" t="s">
        <v>23</v>
      </c>
    </row>
    <row r="4" spans="1:11" s="38" customFormat="1" ht="15.75" customHeight="1">
      <c r="A4" s="3"/>
      <c r="B4" s="45"/>
      <c r="C4" s="81"/>
      <c r="D4" s="81"/>
      <c r="E4" s="81"/>
      <c r="K4" s="6" t="s">
        <v>11</v>
      </c>
    </row>
    <row r="5" spans="1:11" s="38" customFormat="1" ht="15.75" customHeight="1">
      <c r="A5" s="3"/>
      <c r="B5" s="45"/>
      <c r="C5" s="81"/>
      <c r="D5" s="81"/>
      <c r="E5" s="81"/>
      <c r="K5" s="6" t="s">
        <v>12</v>
      </c>
    </row>
    <row r="6" spans="1:11" s="38" customFormat="1" ht="15.75" customHeight="1">
      <c r="A6" s="3"/>
      <c r="B6" s="45"/>
      <c r="C6" s="81"/>
      <c r="D6" s="81"/>
      <c r="E6" s="81"/>
      <c r="K6" s="6" t="s">
        <v>13</v>
      </c>
    </row>
    <row r="7" spans="1:11" s="38" customFormat="1" ht="15.75" customHeight="1">
      <c r="A7" s="3"/>
      <c r="B7" s="45"/>
      <c r="C7" s="81"/>
      <c r="D7" s="81"/>
      <c r="E7" s="81"/>
      <c r="K7" s="82" t="s">
        <v>14</v>
      </c>
    </row>
    <row r="8" spans="1:12" s="38" customFormat="1" ht="14.25" customHeight="1">
      <c r="A8" s="3"/>
      <c r="B8" s="45"/>
      <c r="C8" s="81"/>
      <c r="D8" s="81"/>
      <c r="E8" s="81"/>
      <c r="F8" s="81"/>
      <c r="L8" s="39"/>
    </row>
    <row r="9" spans="1:12" ht="16.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8" t="s">
        <v>113</v>
      </c>
      <c r="L9" s="50"/>
    </row>
    <row r="10" spans="1:12" ht="10.5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</row>
    <row r="11" spans="1:12" ht="18.75">
      <c r="A11" s="360" t="s">
        <v>111</v>
      </c>
      <c r="B11" s="361"/>
      <c r="C11" s="361"/>
      <c r="D11" s="361"/>
      <c r="E11" s="361"/>
      <c r="F11" s="361"/>
      <c r="G11" s="361"/>
      <c r="H11" s="361"/>
      <c r="I11" s="361"/>
      <c r="J11" s="361"/>
      <c r="K11" s="49"/>
      <c r="L11" s="50"/>
    </row>
    <row r="12" spans="1:11" s="38" customFormat="1" ht="27.75">
      <c r="A12" s="41"/>
      <c r="B12" s="362"/>
      <c r="C12" s="362"/>
      <c r="D12" s="362"/>
      <c r="E12" s="362"/>
      <c r="F12" s="362"/>
      <c r="G12" s="362"/>
      <c r="H12" s="362"/>
      <c r="I12" s="362"/>
      <c r="J12" s="362"/>
      <c r="K12" s="362"/>
    </row>
    <row r="13" spans="1:11" s="38" customFormat="1" ht="24.75" customHeight="1">
      <c r="A13" s="41"/>
      <c r="B13" s="356" t="s">
        <v>93</v>
      </c>
      <c r="C13" s="356"/>
      <c r="D13" s="356"/>
      <c r="E13" s="356"/>
      <c r="F13" s="356"/>
      <c r="G13" s="356"/>
      <c r="H13" s="356"/>
      <c r="I13" s="356"/>
      <c r="J13" s="356"/>
      <c r="K13" s="356"/>
    </row>
    <row r="14" spans="1:12" ht="6.75" customHeight="1">
      <c r="A14" s="52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50"/>
    </row>
    <row r="15" spans="1:12" ht="31.5" customHeight="1">
      <c r="A15" s="345" t="s">
        <v>80</v>
      </c>
      <c r="B15" s="345" t="s">
        <v>96</v>
      </c>
      <c r="C15" s="345" t="s">
        <v>97</v>
      </c>
      <c r="D15" s="347" t="s">
        <v>98</v>
      </c>
      <c r="E15" s="348"/>
      <c r="F15" s="348"/>
      <c r="G15" s="349"/>
      <c r="H15" s="345" t="s">
        <v>106</v>
      </c>
      <c r="I15" s="345" t="s">
        <v>105</v>
      </c>
      <c r="J15" s="339" t="s">
        <v>107</v>
      </c>
      <c r="K15" s="342" t="s">
        <v>103</v>
      </c>
      <c r="L15" s="50"/>
    </row>
    <row r="16" spans="1:12" ht="18">
      <c r="A16" s="350"/>
      <c r="B16" s="350"/>
      <c r="C16" s="350"/>
      <c r="D16" s="345" t="s">
        <v>41</v>
      </c>
      <c r="E16" s="347" t="s">
        <v>109</v>
      </c>
      <c r="F16" s="348"/>
      <c r="G16" s="349"/>
      <c r="H16" s="350"/>
      <c r="I16" s="350"/>
      <c r="J16" s="340"/>
      <c r="K16" s="343"/>
      <c r="L16" s="50"/>
    </row>
    <row r="17" spans="1:12" ht="61.5" customHeight="1">
      <c r="A17" s="346"/>
      <c r="B17" s="346"/>
      <c r="C17" s="346"/>
      <c r="D17" s="346"/>
      <c r="E17" s="62" t="s">
        <v>99</v>
      </c>
      <c r="F17" s="62" t="s">
        <v>100</v>
      </c>
      <c r="G17" s="62" t="s">
        <v>101</v>
      </c>
      <c r="H17" s="346"/>
      <c r="I17" s="346"/>
      <c r="J17" s="341"/>
      <c r="K17" s="344"/>
      <c r="L17" s="50"/>
    </row>
    <row r="18" spans="1:11" s="66" customFormat="1" ht="33" customHeight="1">
      <c r="A18" s="62">
        <v>1</v>
      </c>
      <c r="B18" s="62">
        <v>2</v>
      </c>
      <c r="C18" s="62">
        <v>3</v>
      </c>
      <c r="D18" s="62">
        <v>4</v>
      </c>
      <c r="E18" s="62">
        <v>5</v>
      </c>
      <c r="F18" s="62">
        <v>6</v>
      </c>
      <c r="G18" s="62">
        <v>7</v>
      </c>
      <c r="H18" s="62">
        <v>8</v>
      </c>
      <c r="I18" s="62">
        <v>9</v>
      </c>
      <c r="J18" s="83" t="s">
        <v>108</v>
      </c>
      <c r="K18" s="65">
        <v>11</v>
      </c>
    </row>
    <row r="19" spans="1:12" ht="32.25">
      <c r="A19" s="64">
        <v>1</v>
      </c>
      <c r="B19" s="67" t="s">
        <v>155</v>
      </c>
      <c r="C19" s="53"/>
      <c r="D19" s="53"/>
      <c r="E19" s="53"/>
      <c r="F19" s="53"/>
      <c r="G19" s="53"/>
      <c r="H19" s="53"/>
      <c r="I19" s="53"/>
      <c r="J19" s="53"/>
      <c r="K19" s="54"/>
      <c r="L19" s="50"/>
    </row>
    <row r="20" spans="1:12" ht="48">
      <c r="A20" s="68">
        <v>2</v>
      </c>
      <c r="B20" s="102" t="s">
        <v>154</v>
      </c>
      <c r="C20" s="55"/>
      <c r="D20" s="55"/>
      <c r="E20" s="55"/>
      <c r="F20" s="55"/>
      <c r="G20" s="55"/>
      <c r="H20" s="55"/>
      <c r="I20" s="55"/>
      <c r="J20" s="56"/>
      <c r="K20" s="57"/>
      <c r="L20" s="50"/>
    </row>
    <row r="21" spans="1:12" ht="32.25">
      <c r="A21" s="68">
        <v>3</v>
      </c>
      <c r="B21" s="69" t="s">
        <v>102</v>
      </c>
      <c r="C21" s="55"/>
      <c r="D21" s="55"/>
      <c r="E21" s="55"/>
      <c r="F21" s="55"/>
      <c r="G21" s="55"/>
      <c r="H21" s="55"/>
      <c r="I21" s="55"/>
      <c r="J21" s="56"/>
      <c r="K21" s="57"/>
      <c r="L21" s="50"/>
    </row>
    <row r="22" spans="1:12" s="61" customFormat="1" ht="18.75">
      <c r="A22" s="359" t="s">
        <v>79</v>
      </c>
      <c r="B22" s="359"/>
      <c r="C22" s="58"/>
      <c r="D22" s="58"/>
      <c r="E22" s="58"/>
      <c r="F22" s="58"/>
      <c r="G22" s="58"/>
      <c r="H22" s="58"/>
      <c r="I22" s="58"/>
      <c r="J22" s="58"/>
      <c r="K22" s="59"/>
      <c r="L22" s="60"/>
    </row>
    <row r="23" spans="1:12" ht="7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ht="15.75">
      <c r="B24" s="63" t="s">
        <v>104</v>
      </c>
    </row>
    <row r="27" spans="2:7" s="63" customFormat="1" ht="15.75">
      <c r="B27" s="63" t="s">
        <v>90</v>
      </c>
      <c r="E27" s="63" t="s">
        <v>125</v>
      </c>
      <c r="G27" s="63" t="s">
        <v>127</v>
      </c>
    </row>
    <row r="28" spans="2:7" s="63" customFormat="1" ht="15.75">
      <c r="B28" s="100" t="s">
        <v>67</v>
      </c>
      <c r="E28" s="63" t="s">
        <v>20</v>
      </c>
      <c r="G28" s="63" t="s">
        <v>66</v>
      </c>
    </row>
    <row r="29" s="63" customFormat="1" ht="15.75"/>
    <row r="30" spans="2:7" s="63" customFormat="1" ht="15.75">
      <c r="B30" s="63" t="s">
        <v>91</v>
      </c>
      <c r="E30" s="63" t="s">
        <v>125</v>
      </c>
      <c r="G30" s="63" t="s">
        <v>127</v>
      </c>
    </row>
    <row r="31" spans="2:7" s="63" customFormat="1" ht="15.75">
      <c r="B31" s="100" t="s">
        <v>67</v>
      </c>
      <c r="E31" s="63" t="s">
        <v>20</v>
      </c>
      <c r="G31" s="63" t="s">
        <v>66</v>
      </c>
    </row>
    <row r="32" s="63" customFormat="1" ht="15.75"/>
  </sheetData>
  <sheetProtection/>
  <mergeCells count="14">
    <mergeCell ref="J15:J17"/>
    <mergeCell ref="K15:K17"/>
    <mergeCell ref="D16:D17"/>
    <mergeCell ref="E16:G16"/>
    <mergeCell ref="A22:B22"/>
    <mergeCell ref="A11:J11"/>
    <mergeCell ref="B12:K12"/>
    <mergeCell ref="B13:K13"/>
    <mergeCell ref="A15:A17"/>
    <mergeCell ref="B15:B17"/>
    <mergeCell ref="C15:C17"/>
    <mergeCell ref="D15:G15"/>
    <mergeCell ref="H15:H17"/>
    <mergeCell ref="I15:I17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E2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7.57421875" style="5" customWidth="1"/>
    <col min="2" max="2" width="100.28125" style="5" customWidth="1"/>
    <col min="3" max="3" width="28.28125" style="5" customWidth="1"/>
    <col min="4" max="4" width="46.57421875" style="5" customWidth="1"/>
    <col min="5" max="5" width="87.00390625" style="5" customWidth="1"/>
    <col min="6" max="16384" width="9.140625" style="5" customWidth="1"/>
  </cols>
  <sheetData>
    <row r="1" ht="18.75">
      <c r="E1" s="8" t="s">
        <v>92</v>
      </c>
    </row>
    <row r="4" spans="1:5" ht="15.75">
      <c r="A4" s="363" t="s">
        <v>88</v>
      </c>
      <c r="B4" s="364"/>
      <c r="C4" s="364"/>
      <c r="D4" s="364"/>
      <c r="E4" s="364"/>
    </row>
    <row r="5" spans="1:5" s="38" customFormat="1" ht="27.75">
      <c r="A5" s="74"/>
      <c r="B5" s="74"/>
      <c r="C5" s="74"/>
      <c r="D5" s="74"/>
      <c r="E5" s="74"/>
    </row>
    <row r="6" spans="1:5" s="38" customFormat="1" ht="19.5" customHeight="1">
      <c r="A6" s="365" t="s">
        <v>120</v>
      </c>
      <c r="B6" s="365"/>
      <c r="C6" s="365"/>
      <c r="D6" s="365"/>
      <c r="E6" s="365"/>
    </row>
    <row r="7" spans="1:5" s="38" customFormat="1" ht="18.75" customHeight="1">
      <c r="A7" s="73"/>
      <c r="B7" s="73"/>
      <c r="C7" s="73"/>
      <c r="D7" s="73"/>
      <c r="E7" s="73"/>
    </row>
    <row r="8" spans="1:5" s="38" customFormat="1" ht="21" customHeight="1">
      <c r="A8" s="365" t="s">
        <v>93</v>
      </c>
      <c r="B8" s="365"/>
      <c r="C8" s="365"/>
      <c r="D8" s="365"/>
      <c r="E8" s="365"/>
    </row>
    <row r="9" ht="18.75">
      <c r="A9" s="41"/>
    </row>
    <row r="10" spans="1:5" s="46" customFormat="1" ht="69.75" customHeight="1">
      <c r="A10" s="21" t="s">
        <v>80</v>
      </c>
      <c r="B10" s="21" t="s">
        <v>15</v>
      </c>
      <c r="C10" s="21" t="s">
        <v>87</v>
      </c>
      <c r="D10" s="21" t="s">
        <v>86</v>
      </c>
      <c r="E10" s="21" t="s">
        <v>85</v>
      </c>
    </row>
    <row r="11" spans="1:5" ht="15.75">
      <c r="A11" s="47">
        <v>1</v>
      </c>
      <c r="B11" s="47">
        <v>2</v>
      </c>
      <c r="C11" s="47">
        <v>3</v>
      </c>
      <c r="D11" s="47">
        <v>4</v>
      </c>
      <c r="E11" s="47">
        <v>5</v>
      </c>
    </row>
    <row r="12" spans="1:5" s="12" customFormat="1" ht="24" customHeight="1">
      <c r="A12" s="44"/>
      <c r="B12" s="40" t="s">
        <v>84</v>
      </c>
      <c r="C12" s="21" t="s">
        <v>78</v>
      </c>
      <c r="D12" s="21" t="s">
        <v>78</v>
      </c>
      <c r="E12" s="75">
        <f>SUM(E13:E14)</f>
        <v>0</v>
      </c>
    </row>
    <row r="13" spans="1:5" ht="18.75">
      <c r="A13" s="42"/>
      <c r="B13" s="40" t="s">
        <v>82</v>
      </c>
      <c r="C13" s="77"/>
      <c r="D13" s="77"/>
      <c r="E13" s="75"/>
    </row>
    <row r="14" spans="1:5" ht="18.75">
      <c r="A14" s="42"/>
      <c r="B14" s="76"/>
      <c r="C14" s="77"/>
      <c r="D14" s="77"/>
      <c r="E14" s="75"/>
    </row>
    <row r="15" spans="1:5" s="12" customFormat="1" ht="21.75" customHeight="1">
      <c r="A15" s="44"/>
      <c r="B15" s="40" t="s">
        <v>83</v>
      </c>
      <c r="C15" s="21" t="s">
        <v>78</v>
      </c>
      <c r="D15" s="21" t="s">
        <v>78</v>
      </c>
      <c r="E15" s="75">
        <f>SUM(E16:E17)</f>
        <v>0</v>
      </c>
    </row>
    <row r="16" spans="1:5" ht="18.75">
      <c r="A16" s="42"/>
      <c r="B16" s="40" t="s">
        <v>82</v>
      </c>
      <c r="C16" s="77"/>
      <c r="D16" s="77"/>
      <c r="E16" s="75"/>
    </row>
    <row r="17" spans="1:5" ht="18.75">
      <c r="A17" s="42"/>
      <c r="B17" s="76"/>
      <c r="C17" s="77"/>
      <c r="D17" s="77"/>
      <c r="E17" s="75"/>
    </row>
    <row r="18" spans="1:5" s="12" customFormat="1" ht="18.75">
      <c r="A18" s="44"/>
      <c r="B18" s="40" t="s">
        <v>79</v>
      </c>
      <c r="C18" s="21" t="s">
        <v>78</v>
      </c>
      <c r="D18" s="21" t="s">
        <v>78</v>
      </c>
      <c r="E18" s="78">
        <f>E12+E15</f>
        <v>0</v>
      </c>
    </row>
    <row r="21" spans="2:5" s="3" customFormat="1" ht="18.75">
      <c r="B21" s="3" t="s">
        <v>90</v>
      </c>
      <c r="C21" s="3" t="s">
        <v>70</v>
      </c>
      <c r="E21" s="3" t="s">
        <v>127</v>
      </c>
    </row>
    <row r="22" spans="2:5" s="3" customFormat="1" ht="18.75">
      <c r="B22" s="1" t="s">
        <v>67</v>
      </c>
      <c r="C22" s="3" t="s">
        <v>124</v>
      </c>
      <c r="E22" s="3" t="s">
        <v>126</v>
      </c>
    </row>
  </sheetData>
  <sheetProtection/>
  <mergeCells count="3">
    <mergeCell ref="A4:E4"/>
    <mergeCell ref="A8:E8"/>
    <mergeCell ref="A6:E6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Шульга Любовь Александровна</dc:creator>
  <cp:keywords/>
  <dc:description/>
  <cp:lastModifiedBy>pol13.1</cp:lastModifiedBy>
  <cp:lastPrinted>2018-02-27T15:06:04Z</cp:lastPrinted>
  <dcterms:created xsi:type="dcterms:W3CDTF">2016-05-04T07:58:02Z</dcterms:created>
  <dcterms:modified xsi:type="dcterms:W3CDTF">2018-02-28T06:56:53Z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